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as\特定業務\8520_営業本部　営業企画部\999_個人フォルダ\05_小山内正春\●ｸﾚｼﾞｯﾄ・ﾘｰｽ関連\★ｸﾚｼﾞｯﾄﾘｰｽBK\ｸﾚｼﾞｯﾄ・ﾘｰｽについて201903\201903cl\"/>
    </mc:Choice>
  </mc:AlternateContent>
  <bookViews>
    <workbookView xWindow="-12" yWindow="0" windowWidth="19416" windowHeight="9972" tabRatio="687"/>
  </bookViews>
  <sheets>
    <sheet name="【OBLﾘｰｽ】計算表" sheetId="26" r:id="rId1"/>
    <sheet name="【三菱UFJﾘｰｽ】計算表" sheetId="24" r:id="rId2"/>
    <sheet name="【ｵﾘｺ】計算表" sheetId="21" r:id="rId3"/>
    <sheet name="【SFIﾘｰｼﾝｸﾞ】計算表" sheetId="22" r:id="rId4"/>
    <sheet name="★ｵﾘｺ相対表" sheetId="27" r:id="rId5"/>
  </sheets>
  <definedNames>
    <definedName name="_xlnm.Print_Area" localSheetId="0">【OBLﾘｰｽ】計算表!$A$1:$I$26</definedName>
    <definedName name="_xlnm.Print_Area" localSheetId="3">【SFIﾘｰｼﾝｸﾞ】計算表!$A$1:$L$24</definedName>
    <definedName name="_xlnm.Print_Area" localSheetId="2">【ｵﾘｺ】計算表!$A$1:$P$22</definedName>
    <definedName name="_xlnm.Print_Area" localSheetId="1">【三菱UFJﾘｰｽ】計算表!$A$1:$M$26</definedName>
  </definedNames>
  <calcPr calcId="162913"/>
</workbook>
</file>

<file path=xl/calcChain.xml><?xml version="1.0" encoding="utf-8"?>
<calcChain xmlns="http://schemas.openxmlformats.org/spreadsheetml/2006/main">
  <c r="E16" i="26" l="1"/>
  <c r="E23" i="26"/>
  <c r="G16" i="26"/>
  <c r="G23" i="26"/>
  <c r="F16" i="26"/>
  <c r="F23" i="26"/>
  <c r="E11" i="26"/>
  <c r="E12" i="26"/>
  <c r="E16" i="24"/>
  <c r="F16" i="24"/>
  <c r="F23" i="24"/>
  <c r="G16" i="24"/>
  <c r="G23" i="24"/>
  <c r="H16" i="24"/>
  <c r="H23" i="24"/>
  <c r="K16" i="24"/>
  <c r="K17" i="24"/>
  <c r="K18" i="24"/>
  <c r="K25" i="24"/>
  <c r="J16" i="24"/>
  <c r="J23" i="24"/>
  <c r="I16" i="24"/>
  <c r="I17" i="24"/>
  <c r="I24" i="24"/>
  <c r="E11" i="24"/>
  <c r="E12" i="24"/>
  <c r="H19" i="22"/>
  <c r="I17" i="22"/>
  <c r="E11" i="22"/>
  <c r="E12" i="22"/>
  <c r="E14" i="22"/>
  <c r="I19" i="22"/>
  <c r="I20" i="22"/>
  <c r="J19" i="22"/>
  <c r="J20" i="22"/>
  <c r="J17" i="22"/>
  <c r="H20" i="22"/>
  <c r="H17" i="22"/>
  <c r="E9" i="21"/>
  <c r="E10" i="21"/>
  <c r="I23" i="24"/>
  <c r="F17" i="24"/>
  <c r="F24" i="24"/>
  <c r="K23" i="24"/>
  <c r="E17" i="24"/>
  <c r="E18" i="24"/>
  <c r="E25" i="24"/>
  <c r="H17" i="24"/>
  <c r="E23" i="24"/>
  <c r="H24" i="24"/>
  <c r="H18" i="24"/>
  <c r="H25" i="24"/>
  <c r="K24" i="24"/>
  <c r="G17" i="24"/>
  <c r="G24" i="24"/>
  <c r="G17" i="26"/>
  <c r="G24" i="26"/>
  <c r="E17" i="26"/>
  <c r="E18" i="26"/>
  <c r="E25" i="26"/>
  <c r="F17" i="26"/>
  <c r="F18" i="26"/>
  <c r="F25" i="26"/>
  <c r="G18" i="26"/>
  <c r="G25" i="26"/>
  <c r="E24" i="26"/>
  <c r="F24" i="26"/>
  <c r="E24" i="24"/>
  <c r="F18" i="24"/>
  <c r="F25" i="24"/>
  <c r="F20" i="22"/>
  <c r="G20" i="22"/>
  <c r="E15" i="22"/>
  <c r="E16" i="22"/>
  <c r="E17" i="22"/>
  <c r="F15" i="22"/>
  <c r="F16" i="22"/>
  <c r="F17" i="22"/>
  <c r="G15" i="22"/>
  <c r="G16" i="22"/>
  <c r="G17" i="22"/>
  <c r="E20" i="22"/>
  <c r="E12" i="21"/>
  <c r="G18" i="24"/>
  <c r="G25" i="24"/>
  <c r="I18" i="24"/>
  <c r="I25" i="24"/>
  <c r="J17" i="24"/>
  <c r="J24" i="24"/>
  <c r="G13" i="21"/>
  <c r="M13" i="21"/>
  <c r="J13" i="21"/>
  <c r="J14" i="21"/>
  <c r="H13" i="21"/>
  <c r="H14" i="21"/>
  <c r="N13" i="21"/>
  <c r="N14" i="21"/>
  <c r="I13" i="21"/>
  <c r="L13" i="21"/>
  <c r="L14" i="21"/>
  <c r="K13" i="21"/>
  <c r="K14" i="21"/>
  <c r="E13" i="21"/>
  <c r="E14" i="21"/>
  <c r="F13" i="21"/>
  <c r="I14" i="21"/>
  <c r="F14" i="21"/>
  <c r="J18" i="24"/>
  <c r="J25" i="24"/>
  <c r="G14" i="21"/>
  <c r="M14" i="21"/>
  <c r="L20" i="21"/>
  <c r="L18" i="21"/>
  <c r="L15" i="21"/>
  <c r="H20" i="21"/>
  <c r="H18" i="21"/>
  <c r="H15" i="21"/>
  <c r="F20" i="21"/>
  <c r="F18" i="21"/>
  <c r="F15" i="21"/>
  <c r="I20" i="21"/>
  <c r="I18" i="21"/>
  <c r="I15" i="21"/>
  <c r="J20" i="21"/>
  <c r="J18" i="21"/>
  <c r="J15" i="21"/>
  <c r="K20" i="21"/>
  <c r="K18" i="21"/>
  <c r="K15" i="21"/>
  <c r="G20" i="21"/>
  <c r="G18" i="21"/>
  <c r="G15" i="21"/>
  <c r="M20" i="21"/>
  <c r="M18" i="21"/>
  <c r="M15" i="21"/>
  <c r="E20" i="21"/>
  <c r="E18" i="21"/>
  <c r="E15" i="21"/>
  <c r="N20" i="21"/>
  <c r="N18" i="21"/>
  <c r="N15" i="21"/>
</calcChain>
</file>

<file path=xl/sharedStrings.xml><?xml version="1.0" encoding="utf-8"?>
<sst xmlns="http://schemas.openxmlformats.org/spreadsheetml/2006/main" count="301" uniqueCount="146">
  <si>
    <t>備考</t>
    <rPh sb="0" eb="2">
      <t>ビコウ</t>
    </rPh>
    <phoneticPr fontId="3"/>
  </si>
  <si>
    <t>クレジット(月間料率)</t>
    <rPh sb="6" eb="8">
      <t>ゲッカン</t>
    </rPh>
    <rPh sb="8" eb="10">
      <t>リョウリツ</t>
    </rPh>
    <phoneticPr fontId="5"/>
  </si>
  <si>
    <t>消費税</t>
    <rPh sb="0" eb="3">
      <t>ショウヒゼイ</t>
    </rPh>
    <phoneticPr fontId="3"/>
  </si>
  <si>
    <t>②頭金</t>
    <rPh sb="1" eb="3">
      <t>アタマキン</t>
    </rPh>
    <phoneticPr fontId="5"/>
  </si>
  <si>
    <t>④分割払手数料</t>
    <rPh sb="1" eb="3">
      <t>ブンカツ</t>
    </rPh>
    <rPh sb="3" eb="4">
      <t>バラ</t>
    </rPh>
    <rPh sb="4" eb="7">
      <t>テスウリョウ</t>
    </rPh>
    <phoneticPr fontId="5"/>
  </si>
  <si>
    <t>第１回目
支払額</t>
    <rPh sb="0" eb="1">
      <t>ダイ</t>
    </rPh>
    <rPh sb="2" eb="4">
      <t>カイメ</t>
    </rPh>
    <rPh sb="5" eb="7">
      <t>シハライ</t>
    </rPh>
    <rPh sb="7" eb="8">
      <t>ガク</t>
    </rPh>
    <phoneticPr fontId="5"/>
  </si>
  <si>
    <t>第２回目以降
支払額</t>
    <rPh sb="0" eb="1">
      <t>ダイ</t>
    </rPh>
    <rPh sb="2" eb="4">
      <t>カイメ</t>
    </rPh>
    <rPh sb="4" eb="6">
      <t>イコウ</t>
    </rPh>
    <rPh sb="7" eb="9">
      <t>シハライ</t>
    </rPh>
    <rPh sb="9" eb="10">
      <t>ガク</t>
    </rPh>
    <phoneticPr fontId="5"/>
  </si>
  <si>
    <t>-</t>
  </si>
  <si>
    <t>-</t>
    <phoneticPr fontId="5"/>
  </si>
  <si>
    <t>器材販売価格(税別)</t>
    <rPh sb="0" eb="2">
      <t>キザイ</t>
    </rPh>
    <rPh sb="2" eb="4">
      <t>ハンバイ</t>
    </rPh>
    <rPh sb="4" eb="6">
      <t>カカク</t>
    </rPh>
    <rPh sb="7" eb="8">
      <t>ゼイ</t>
    </rPh>
    <rPh sb="8" eb="9">
      <t>ベツ</t>
    </rPh>
    <phoneticPr fontId="3"/>
  </si>
  <si>
    <t>①現金価格合計(税込)</t>
    <rPh sb="1" eb="3">
      <t>ゲンキン</t>
    </rPh>
    <rPh sb="3" eb="5">
      <t>カカク</t>
    </rPh>
    <rPh sb="5" eb="7">
      <t>ゴウケイ</t>
    </rPh>
    <rPh sb="8" eb="10">
      <t>ゼイコミ</t>
    </rPh>
    <phoneticPr fontId="3"/>
  </si>
  <si>
    <t>③残金(①-②)</t>
    <rPh sb="1" eb="3">
      <t>ザンキン</t>
    </rPh>
    <phoneticPr fontId="5"/>
  </si>
  <si>
    <t>⑤分割支払金合計(③+④)</t>
    <rPh sb="1" eb="3">
      <t>ブンカツ</t>
    </rPh>
    <rPh sb="3" eb="6">
      <t>シハライキン</t>
    </rPh>
    <rPh sb="6" eb="8">
      <t>ゴウケイ</t>
    </rPh>
    <phoneticPr fontId="5"/>
  </si>
  <si>
    <t>⑥お支払総額(②+⑤)</t>
    <rPh sb="2" eb="4">
      <t>シハラ</t>
    </rPh>
    <rPh sb="4" eb="6">
      <t>ソウガク</t>
    </rPh>
    <phoneticPr fontId="5"/>
  </si>
  <si>
    <t>(税別)</t>
    <rPh sb="1" eb="3">
      <t>ゼイベツ</t>
    </rPh>
    <phoneticPr fontId="5"/>
  </si>
  <si>
    <t>(税込)</t>
    <rPh sb="1" eb="3">
      <t>ゼイコ</t>
    </rPh>
    <phoneticPr fontId="5"/>
  </si>
  <si>
    <t>オリエントコーポレーション</t>
    <phoneticPr fontId="5"/>
  </si>
  <si>
    <t>⇓</t>
    <phoneticPr fontId="5"/>
  </si>
  <si>
    <t>⇒</t>
    <phoneticPr fontId="5"/>
  </si>
  <si>
    <t>クレジット(アドオン料率)</t>
    <rPh sb="10" eb="12">
      <t>リョウリツ</t>
    </rPh>
    <phoneticPr fontId="5"/>
  </si>
  <si>
    <t>⇒</t>
    <phoneticPr fontId="5"/>
  </si>
  <si>
    <t>会社名</t>
    <rPh sb="0" eb="3">
      <t>カイシャメイ</t>
    </rPh>
    <phoneticPr fontId="5"/>
  </si>
  <si>
    <t>SFIリーシング</t>
  </si>
  <si>
    <t>①現金販売価格(税別)</t>
    <rPh sb="1" eb="3">
      <t>ゲンキン</t>
    </rPh>
    <rPh sb="3" eb="5">
      <t>ハンバイ</t>
    </rPh>
    <rPh sb="5" eb="7">
      <t>カカク</t>
    </rPh>
    <rPh sb="8" eb="9">
      <t>ゼイ</t>
    </rPh>
    <rPh sb="9" eb="10">
      <t>ベツ</t>
    </rPh>
    <phoneticPr fontId="3"/>
  </si>
  <si>
    <t>②消費税等</t>
    <rPh sb="1" eb="4">
      <t>ショウヒゼイ</t>
    </rPh>
    <rPh sb="4" eb="5">
      <t>ナド</t>
    </rPh>
    <phoneticPr fontId="3"/>
  </si>
  <si>
    <t>④頭金</t>
    <rPh sb="1" eb="3">
      <t>アタマキン</t>
    </rPh>
    <phoneticPr fontId="5"/>
  </si>
  <si>
    <t>⑤残金(③-④)</t>
    <rPh sb="1" eb="3">
      <t>ザンキン</t>
    </rPh>
    <phoneticPr fontId="5"/>
  </si>
  <si>
    <t>⑥分割払金</t>
    <rPh sb="1" eb="3">
      <t>ブンカツ</t>
    </rPh>
    <rPh sb="3" eb="4">
      <t>バラ</t>
    </rPh>
    <rPh sb="4" eb="5">
      <t>キン</t>
    </rPh>
    <phoneticPr fontId="5"/>
  </si>
  <si>
    <t>⑦分割支払金合計
　 (⑥×支払回数)</t>
    <rPh sb="1" eb="3">
      <t>ブンカツ</t>
    </rPh>
    <rPh sb="3" eb="6">
      <t>シハライキン</t>
    </rPh>
    <rPh sb="6" eb="8">
      <t>ゴウケイ</t>
    </rPh>
    <rPh sb="14" eb="16">
      <t>シハライ</t>
    </rPh>
    <rPh sb="16" eb="18">
      <t>カイスウ</t>
    </rPh>
    <phoneticPr fontId="5"/>
  </si>
  <si>
    <t>③現金価格価格合計(①+②)</t>
    <rPh sb="1" eb="3">
      <t>ゲンキン</t>
    </rPh>
    <rPh sb="3" eb="5">
      <t>カカク</t>
    </rPh>
    <rPh sb="5" eb="7">
      <t>カカク</t>
    </rPh>
    <rPh sb="7" eb="9">
      <t>ゴウケイ</t>
    </rPh>
    <phoneticPr fontId="3"/>
  </si>
  <si>
    <t>リース(月間料率)</t>
    <rPh sb="4" eb="6">
      <t>ゲッカン</t>
    </rPh>
    <rPh sb="6" eb="8">
      <t>リョウリツ</t>
    </rPh>
    <phoneticPr fontId="5"/>
  </si>
  <si>
    <t>*第2回目以降支払額も第1回目支払額と同額。
リースの場合、第1回目と第2回目は同日のお支払日になります。</t>
    <phoneticPr fontId="5"/>
  </si>
  <si>
    <t>⑧支払総額(④+⑦)</t>
    <rPh sb="1" eb="3">
      <t>シハラ</t>
    </rPh>
    <rPh sb="3" eb="5">
      <t>ソウガク</t>
    </rPh>
    <phoneticPr fontId="5"/>
  </si>
  <si>
    <t>※料率は、金融情勢により変動する場合がございますので、予めご了承下さい。</t>
    <rPh sb="1" eb="3">
      <t>リョウリツ</t>
    </rPh>
    <rPh sb="5" eb="7">
      <t>キンユウ</t>
    </rPh>
    <rPh sb="7" eb="9">
      <t>ジョウセイ</t>
    </rPh>
    <rPh sb="12" eb="14">
      <t>ヘンドウ</t>
    </rPh>
    <rPh sb="16" eb="18">
      <t>バアイ</t>
    </rPh>
    <rPh sb="27" eb="28">
      <t>アラカジ</t>
    </rPh>
    <rPh sb="30" eb="33">
      <t>リョウショウクダ</t>
    </rPh>
    <phoneticPr fontId="3"/>
  </si>
  <si>
    <t>①　器材販売価格(税抜)を黄色セルに
　　　入力して下さい。</t>
    <rPh sb="2" eb="4">
      <t>キザイ</t>
    </rPh>
    <rPh sb="4" eb="6">
      <t>ハンバイ</t>
    </rPh>
    <rPh sb="6" eb="8">
      <t>カカク</t>
    </rPh>
    <rPh sb="9" eb="10">
      <t>ゼイ</t>
    </rPh>
    <rPh sb="10" eb="11">
      <t>ヌ</t>
    </rPh>
    <rPh sb="13" eb="15">
      <t>キイロ</t>
    </rPh>
    <rPh sb="22" eb="24">
      <t>ニュウリョク</t>
    </rPh>
    <rPh sb="26" eb="27">
      <t>クダ</t>
    </rPh>
    <phoneticPr fontId="5"/>
  </si>
  <si>
    <t>③　➀～②の作業後「第１回目支払額/
    第２回目以降支払額」が自動的に
    表示されます。</t>
    <rPh sb="6" eb="8">
      <t>サギョウ</t>
    </rPh>
    <rPh sb="8" eb="9">
      <t>ゴ</t>
    </rPh>
    <rPh sb="10" eb="11">
      <t>ダイ</t>
    </rPh>
    <rPh sb="11" eb="13">
      <t>イッカイ</t>
    </rPh>
    <rPh sb="13" eb="14">
      <t>メ</t>
    </rPh>
    <rPh sb="14" eb="16">
      <t>シハライ</t>
    </rPh>
    <rPh sb="16" eb="17">
      <t>ガク</t>
    </rPh>
    <rPh sb="23" eb="29">
      <t>ダイニカイメイコウ</t>
    </rPh>
    <rPh sb="29" eb="31">
      <t>シハライ</t>
    </rPh>
    <rPh sb="31" eb="32">
      <t>ガク</t>
    </rPh>
    <rPh sb="34" eb="37">
      <t>ジドウテキ</t>
    </rPh>
    <rPh sb="43" eb="45">
      <t>ヒョウジ</t>
    </rPh>
    <phoneticPr fontId="5"/>
  </si>
  <si>
    <t>ｸﾚｼﾞｯﾄ月額が3,000円未満になる場合は取扱不可となります。</t>
    <rPh sb="6" eb="7">
      <t>ツキ</t>
    </rPh>
    <rPh sb="7" eb="8">
      <t>ガク</t>
    </rPh>
    <rPh sb="10" eb="15">
      <t>０００エン</t>
    </rPh>
    <rPh sb="15" eb="17">
      <t>ミマン</t>
    </rPh>
    <rPh sb="20" eb="22">
      <t>バアイ</t>
    </rPh>
    <rPh sb="23" eb="25">
      <t>トリアツカイ</t>
    </rPh>
    <rPh sb="25" eb="27">
      <t>フカ</t>
    </rPh>
    <phoneticPr fontId="3"/>
  </si>
  <si>
    <t>⇓</t>
    <phoneticPr fontId="5"/>
  </si>
  <si>
    <t>・ｸﾚｼﾞｯﾄの場合…20万円以上が対象。
・リースの場合…50万円以上が対象　*3年(36回)のみ20万以上でも可</t>
    <rPh sb="8" eb="10">
      <t>バアイ</t>
    </rPh>
    <rPh sb="13" eb="14">
      <t>マン</t>
    </rPh>
    <rPh sb="14" eb="15">
      <t>エン</t>
    </rPh>
    <rPh sb="15" eb="17">
      <t>イジョウ</t>
    </rPh>
    <rPh sb="18" eb="20">
      <t>タイショウ</t>
    </rPh>
    <rPh sb="27" eb="29">
      <t>バアイ</t>
    </rPh>
    <rPh sb="37" eb="39">
      <t>タイショウ</t>
    </rPh>
    <rPh sb="46" eb="47">
      <t>カイ</t>
    </rPh>
    <phoneticPr fontId="5"/>
  </si>
  <si>
    <t>◆自動計算表の活用方法</t>
    <rPh sb="1" eb="3">
      <t>ジドウ</t>
    </rPh>
    <rPh sb="3" eb="5">
      <t>ケイサン</t>
    </rPh>
    <rPh sb="5" eb="6">
      <t>ヒョウ</t>
    </rPh>
    <rPh sb="7" eb="9">
      <t>カツヨウ</t>
    </rPh>
    <rPh sb="9" eb="11">
      <t>ホウホウ</t>
    </rPh>
    <phoneticPr fontId="5"/>
  </si>
  <si>
    <t>お客様支払月額
自動計算表</t>
    <phoneticPr fontId="5"/>
  </si>
  <si>
    <t>オリコ</t>
    <phoneticPr fontId="5"/>
  </si>
  <si>
    <t>1年</t>
    <rPh sb="1" eb="2">
      <t>ネン</t>
    </rPh>
    <phoneticPr fontId="5"/>
  </si>
  <si>
    <t>2年</t>
    <rPh sb="1" eb="2">
      <t>ネン</t>
    </rPh>
    <phoneticPr fontId="5"/>
  </si>
  <si>
    <t>3年</t>
    <rPh sb="1" eb="2">
      <t>ネン</t>
    </rPh>
    <phoneticPr fontId="5"/>
  </si>
  <si>
    <t>4年</t>
    <rPh sb="1" eb="2">
      <t>ネン</t>
    </rPh>
    <phoneticPr fontId="5"/>
  </si>
  <si>
    <t>5年</t>
    <rPh sb="1" eb="2">
      <t>ネン</t>
    </rPh>
    <phoneticPr fontId="5"/>
  </si>
  <si>
    <t>◆お申込みの流れ</t>
    <rPh sb="2" eb="4">
      <t>モウシコ</t>
    </rPh>
    <rPh sb="6" eb="7">
      <t>ナガ</t>
    </rPh>
    <phoneticPr fontId="5"/>
  </si>
  <si>
    <t>★社内限資料(お客様配布NG)</t>
    <phoneticPr fontId="5"/>
  </si>
  <si>
    <t>三菱UFJﾘｰｽ</t>
    <phoneticPr fontId="5"/>
  </si>
  <si>
    <t>②　クレジットで頭金がある場合は
 　　黄色セルに入力して下さい。　</t>
    <rPh sb="8" eb="10">
      <t>アタマキン</t>
    </rPh>
    <rPh sb="13" eb="15">
      <t>バアイ</t>
    </rPh>
    <rPh sb="20" eb="22">
      <t>キイロ</t>
    </rPh>
    <rPh sb="25" eb="27">
      <t>ニュウリョク</t>
    </rPh>
    <rPh sb="29" eb="30">
      <t>クダ</t>
    </rPh>
    <phoneticPr fontId="5"/>
  </si>
  <si>
    <t>・対象金額(ｸﾚｼﾞｯﾄ/ﾘｰｽ共通)…10万～500万円(税別)
*500万以上は応相談</t>
    <rPh sb="1" eb="3">
      <t>タイショウ</t>
    </rPh>
    <rPh sb="3" eb="5">
      <t>キンガク</t>
    </rPh>
    <rPh sb="16" eb="18">
      <t>キョウツウ</t>
    </rPh>
    <rPh sb="22" eb="23">
      <t>マン</t>
    </rPh>
    <rPh sb="27" eb="28">
      <t>マン</t>
    </rPh>
    <rPh sb="28" eb="29">
      <t>エン</t>
    </rPh>
    <rPh sb="30" eb="32">
      <t>ゼイベツ</t>
    </rPh>
    <rPh sb="38" eb="39">
      <t>マン</t>
    </rPh>
    <rPh sb="39" eb="41">
      <t>イジョウ</t>
    </rPh>
    <rPh sb="42" eb="43">
      <t>オウ</t>
    </rPh>
    <rPh sb="43" eb="45">
      <t>ソウダン</t>
    </rPh>
    <phoneticPr fontId="5"/>
  </si>
  <si>
    <t>税別</t>
    <rPh sb="0" eb="2">
      <t>ゼイベツ</t>
    </rPh>
    <phoneticPr fontId="5"/>
  </si>
  <si>
    <t>消費税</t>
    <rPh sb="0" eb="3">
      <t>ショウヒゼイ</t>
    </rPh>
    <phoneticPr fontId="5"/>
  </si>
  <si>
    <t>税込</t>
    <rPh sb="0" eb="2">
      <t>ゼイコ</t>
    </rPh>
    <phoneticPr fontId="5"/>
  </si>
  <si>
    <t>消費税額等</t>
    <rPh sb="0" eb="3">
      <t>ショウヒゼイ</t>
    </rPh>
    <rPh sb="3" eb="4">
      <t>ガク</t>
    </rPh>
    <rPh sb="4" eb="5">
      <t>ナド</t>
    </rPh>
    <phoneticPr fontId="3"/>
  </si>
  <si>
    <t>代金総額(税込)</t>
    <rPh sb="0" eb="2">
      <t>ダイキン</t>
    </rPh>
    <rPh sb="2" eb="4">
      <t>ソウガク</t>
    </rPh>
    <rPh sb="4" eb="8">
      <t>ゼイコミ</t>
    </rPh>
    <phoneticPr fontId="3"/>
  </si>
  <si>
    <t>②　頭金がある場合は黄色セルに
 　　入力して下さい。　</t>
    <rPh sb="2" eb="4">
      <t>アタマキン</t>
    </rPh>
    <rPh sb="7" eb="9">
      <t>バアイ</t>
    </rPh>
    <rPh sb="19" eb="21">
      <t>ニュウリョク</t>
    </rPh>
    <rPh sb="23" eb="24">
      <t>クダ</t>
    </rPh>
    <phoneticPr fontId="5"/>
  </si>
  <si>
    <t>　　*ｸﾚｼﾞｯﾄ/ﾘｰｽ申込書(P3三菱UFJ
　　　ﾘｰｽ用)にご記入下さい。</t>
    <rPh sb="13" eb="16">
      <t>モウシコミショ</t>
    </rPh>
    <rPh sb="19" eb="21">
      <t>ミツビシ</t>
    </rPh>
    <rPh sb="35" eb="37">
      <t>キニュウ</t>
    </rPh>
    <rPh sb="37" eb="38">
      <t>クダ</t>
    </rPh>
    <phoneticPr fontId="5"/>
  </si>
  <si>
    <t>物件価格(税抜)合計</t>
    <rPh sb="0" eb="2">
      <t>ブッケン</t>
    </rPh>
    <rPh sb="2" eb="4">
      <t>カカク</t>
    </rPh>
    <rPh sb="5" eb="6">
      <t>ゼイ</t>
    </rPh>
    <rPh sb="6" eb="7">
      <t>ヌ</t>
    </rPh>
    <rPh sb="8" eb="10">
      <t>ゴウケイ</t>
    </rPh>
    <phoneticPr fontId="3"/>
  </si>
  <si>
    <t>③頭金</t>
    <rPh sb="1" eb="3">
      <t>アタマキン</t>
    </rPh>
    <phoneticPr fontId="5"/>
  </si>
  <si>
    <t>頭金がある場合、営業企画部まで事前連絡をお願い致します。</t>
    <rPh sb="0" eb="2">
      <t>アタマキン</t>
    </rPh>
    <rPh sb="5" eb="7">
      <t>バアイ</t>
    </rPh>
    <rPh sb="8" eb="13">
      <t>エ</t>
    </rPh>
    <rPh sb="15" eb="17">
      <t>ジゼン</t>
    </rPh>
    <rPh sb="17" eb="19">
      <t>レンラク</t>
    </rPh>
    <rPh sb="21" eb="22">
      <t>ネガ</t>
    </rPh>
    <rPh sb="23" eb="24">
      <t>イタ</t>
    </rPh>
    <phoneticPr fontId="5"/>
  </si>
  <si>
    <t>*第2回目以降支払額も第1回目支払額と同額。
初回のお支払い時のみ、第1回目と第2回目が
同時引落になります。</t>
    <rPh sb="23" eb="25">
      <t>ショカイ</t>
    </rPh>
    <rPh sb="27" eb="29">
      <t>シハラ</t>
    </rPh>
    <rPh sb="30" eb="31">
      <t>ジ</t>
    </rPh>
    <rPh sb="45" eb="47">
      <t>ドウジ</t>
    </rPh>
    <rPh sb="47" eb="49">
      <t>ヒキオトシ</t>
    </rPh>
    <phoneticPr fontId="5"/>
  </si>
  <si>
    <r>
      <t xml:space="preserve">お客様支払総額
</t>
    </r>
    <r>
      <rPr>
        <b/>
        <sz val="8"/>
        <color indexed="10"/>
        <rFont val="Meiryo UI"/>
        <family val="3"/>
        <charset val="128"/>
      </rPr>
      <t>*割賦(ｸﾚｼﾞｯﾄ)の場合、
｢⑤割賦販売代金総額｣
に記入</t>
    </r>
    <rPh sb="1" eb="3">
      <t>キャクサマ</t>
    </rPh>
    <rPh sb="3" eb="5">
      <t>シハライ</t>
    </rPh>
    <rPh sb="5" eb="7">
      <t>ソウガク</t>
    </rPh>
    <rPh sb="9" eb="11">
      <t>カップ</t>
    </rPh>
    <rPh sb="20" eb="22">
      <t>バアイ</t>
    </rPh>
    <rPh sb="26" eb="28">
      <t>カップ</t>
    </rPh>
    <rPh sb="28" eb="30">
      <t>ハンバイ</t>
    </rPh>
    <rPh sb="30" eb="32">
      <t>ダイキン</t>
    </rPh>
    <rPh sb="32" eb="34">
      <t>ソウガク</t>
    </rPh>
    <rPh sb="37" eb="39">
      <t>キニュウ</t>
    </rPh>
    <phoneticPr fontId="5"/>
  </si>
  <si>
    <t>USEN</t>
    <phoneticPr fontId="5"/>
  </si>
  <si>
    <t>ＴＥＬ</t>
    <phoneticPr fontId="5"/>
  </si>
  <si>
    <t>ＦＡＸ</t>
    <phoneticPr fontId="5"/>
  </si>
  <si>
    <t>住所</t>
    <rPh sb="0" eb="2">
      <t>ジュウショ</t>
    </rPh>
    <phoneticPr fontId="5"/>
  </si>
  <si>
    <t>札幌市内</t>
    <rPh sb="0" eb="2">
      <t>サッポロ</t>
    </rPh>
    <rPh sb="2" eb="4">
      <t>シナイ</t>
    </rPh>
    <phoneticPr fontId="5"/>
  </si>
  <si>
    <t>札幌市外、全道</t>
    <rPh sb="0" eb="2">
      <t>サッポロ</t>
    </rPh>
    <rPh sb="2" eb="4">
      <t>シガイ</t>
    </rPh>
    <rPh sb="5" eb="7">
      <t>ゼンドウ</t>
    </rPh>
    <phoneticPr fontId="5"/>
  </si>
  <si>
    <t>千葉・茨城</t>
    <rPh sb="0" eb="2">
      <t>チバ</t>
    </rPh>
    <rPh sb="3" eb="5">
      <t>イバラキ</t>
    </rPh>
    <phoneticPr fontId="5"/>
  </si>
  <si>
    <t>愛知・岐阜・三重・静岡</t>
    <rPh sb="0" eb="2">
      <t>アイチ</t>
    </rPh>
    <rPh sb="3" eb="5">
      <t>ギフ</t>
    </rPh>
    <rPh sb="6" eb="8">
      <t>ミエ</t>
    </rPh>
    <rPh sb="9" eb="11">
      <t>シズオカ</t>
    </rPh>
    <phoneticPr fontId="5"/>
  </si>
  <si>
    <t>富山・石川・福井</t>
    <rPh sb="0" eb="2">
      <t>トヤマ</t>
    </rPh>
    <rPh sb="3" eb="5">
      <t>イシカワ</t>
    </rPh>
    <rPh sb="6" eb="8">
      <t>フクイ</t>
    </rPh>
    <phoneticPr fontId="5"/>
  </si>
  <si>
    <t>大阪府・和歌山</t>
    <rPh sb="0" eb="3">
      <t>オオサカフ</t>
    </rPh>
    <rPh sb="4" eb="7">
      <t>ワカヤマ</t>
    </rPh>
    <phoneticPr fontId="5"/>
  </si>
  <si>
    <t>京都府・兵庫・奈良・滋賀</t>
    <rPh sb="0" eb="3">
      <t>キョウトフ</t>
    </rPh>
    <rPh sb="4" eb="6">
      <t>ヒョウゴ</t>
    </rPh>
    <rPh sb="7" eb="9">
      <t>ナラ</t>
    </rPh>
    <rPh sb="10" eb="12">
      <t>シガ</t>
    </rPh>
    <phoneticPr fontId="5"/>
  </si>
  <si>
    <t>福岡・長崎・佐賀・沖縄</t>
    <rPh sb="0" eb="2">
      <t>フクオカ</t>
    </rPh>
    <rPh sb="3" eb="5">
      <t>ナガサキ</t>
    </rPh>
    <rPh sb="6" eb="8">
      <t>サガ</t>
    </rPh>
    <rPh sb="9" eb="11">
      <t>オキナワ</t>
    </rPh>
    <phoneticPr fontId="5"/>
  </si>
  <si>
    <t>熊本・大分・宮崎・鹿児島</t>
    <rPh sb="0" eb="2">
      <t>クマモト</t>
    </rPh>
    <rPh sb="3" eb="5">
      <t>オオイタ</t>
    </rPh>
    <rPh sb="6" eb="8">
      <t>ミヤザキ</t>
    </rPh>
    <rPh sb="9" eb="12">
      <t>カゴシマ</t>
    </rPh>
    <phoneticPr fontId="5"/>
  </si>
  <si>
    <t>011-214-5535</t>
    <phoneticPr fontId="5"/>
  </si>
  <si>
    <t>022-266-6234</t>
    <phoneticPr fontId="5"/>
  </si>
  <si>
    <t>048-657-3210</t>
    <phoneticPr fontId="5"/>
  </si>
  <si>
    <t>043-275-9623</t>
    <phoneticPr fontId="5"/>
  </si>
  <si>
    <t>03-5144-1611</t>
    <phoneticPr fontId="5"/>
  </si>
  <si>
    <t>052-232-2523</t>
    <phoneticPr fontId="5"/>
  </si>
  <si>
    <t>06-6263-3111</t>
    <phoneticPr fontId="5"/>
  </si>
  <si>
    <t>06-6263-3440</t>
    <phoneticPr fontId="5"/>
  </si>
  <si>
    <t>082-225-5415</t>
    <phoneticPr fontId="5"/>
  </si>
  <si>
    <t>092-441-7411</t>
    <phoneticPr fontId="5"/>
  </si>
  <si>
    <t>092-413-1240</t>
    <phoneticPr fontId="5"/>
  </si>
  <si>
    <t>011-214-5681</t>
    <phoneticPr fontId="5"/>
  </si>
  <si>
    <t>011-214-5541</t>
    <phoneticPr fontId="5"/>
  </si>
  <si>
    <t>0120-331-996</t>
    <phoneticPr fontId="5"/>
  </si>
  <si>
    <t>0120-317-122</t>
    <phoneticPr fontId="5"/>
  </si>
  <si>
    <t>0120-581-563</t>
    <phoneticPr fontId="5"/>
  </si>
  <si>
    <t>0120-229-838</t>
    <phoneticPr fontId="5"/>
  </si>
  <si>
    <t>0120-511-997</t>
    <phoneticPr fontId="5"/>
  </si>
  <si>
    <t>0120-322-788</t>
    <phoneticPr fontId="5"/>
  </si>
  <si>
    <t>0120-556-583</t>
    <phoneticPr fontId="5"/>
  </si>
  <si>
    <t>0120-259-232</t>
    <phoneticPr fontId="5"/>
  </si>
  <si>
    <t>0120-815-004</t>
    <phoneticPr fontId="5"/>
  </si>
  <si>
    <t>0120-585-920</t>
    <phoneticPr fontId="5"/>
  </si>
  <si>
    <t>0120-533-259</t>
    <phoneticPr fontId="5"/>
  </si>
  <si>
    <t>青森・岩手・秋田・
宮城・山形・福島</t>
    <rPh sb="0" eb="2">
      <t>アオモリ</t>
    </rPh>
    <rPh sb="3" eb="5">
      <t>イワテ</t>
    </rPh>
    <rPh sb="6" eb="8">
      <t>アキタ</t>
    </rPh>
    <rPh sb="10" eb="12">
      <t>ミヤギ</t>
    </rPh>
    <rPh sb="13" eb="15">
      <t>ヤマガタ</t>
    </rPh>
    <rPh sb="16" eb="18">
      <t>フクシマ</t>
    </rPh>
    <phoneticPr fontId="5"/>
  </si>
  <si>
    <t>埼玉・群馬・
新潟・栃木</t>
    <rPh sb="0" eb="2">
      <t>サイタマ</t>
    </rPh>
    <rPh sb="3" eb="5">
      <t>グンマ</t>
    </rPh>
    <rPh sb="7" eb="9">
      <t>ニイガタ</t>
    </rPh>
    <rPh sb="10" eb="12">
      <t>トチギ</t>
    </rPh>
    <phoneticPr fontId="5"/>
  </si>
  <si>
    <t>東京都・神奈川・
山梨・長野</t>
    <rPh sb="0" eb="3">
      <t>トウキョウト</t>
    </rPh>
    <rPh sb="4" eb="7">
      <t>カナガワ</t>
    </rPh>
    <rPh sb="9" eb="11">
      <t>ヤマナシ</t>
    </rPh>
    <rPh sb="12" eb="14">
      <t>ナガノ</t>
    </rPh>
    <phoneticPr fontId="5"/>
  </si>
  <si>
    <t>岡山・広島・山口・
鳥取・島根・香川・
愛媛・高知・徳島</t>
    <rPh sb="0" eb="2">
      <t>オカヤマ</t>
    </rPh>
    <rPh sb="3" eb="5">
      <t>ヒロシマ</t>
    </rPh>
    <rPh sb="6" eb="8">
      <t>ヤマグチ</t>
    </rPh>
    <rPh sb="10" eb="12">
      <t>トットリ</t>
    </rPh>
    <rPh sb="13" eb="15">
      <t>シマネ</t>
    </rPh>
    <rPh sb="16" eb="18">
      <t>カガワ</t>
    </rPh>
    <rPh sb="20" eb="22">
      <t>エヒメ</t>
    </rPh>
    <rPh sb="23" eb="25">
      <t>コウチ</t>
    </rPh>
    <rPh sb="26" eb="28">
      <t>トクシマ</t>
    </rPh>
    <phoneticPr fontId="5"/>
  </si>
  <si>
    <t>〒060-0005
北海道札幌市中央区北五条西2丁目5番地
JRタワーオフィスプラザさっぽろ10階</t>
    <rPh sb="10" eb="13">
      <t>ホッカイドウ</t>
    </rPh>
    <rPh sb="13" eb="16">
      <t>サッポロシ</t>
    </rPh>
    <rPh sb="16" eb="19">
      <t>チュウオウク</t>
    </rPh>
    <rPh sb="19" eb="20">
      <t>キタ</t>
    </rPh>
    <rPh sb="20" eb="22">
      <t>ゴジョウ</t>
    </rPh>
    <rPh sb="22" eb="23">
      <t>ニシ</t>
    </rPh>
    <rPh sb="24" eb="26">
      <t>チョウメ</t>
    </rPh>
    <rPh sb="27" eb="29">
      <t>バンチ</t>
    </rPh>
    <rPh sb="48" eb="49">
      <t>カイ</t>
    </rPh>
    <phoneticPr fontId="5"/>
  </si>
  <si>
    <t>〒980-0021
宮城県仙台市青葉区中央4丁目2番地16号
仙台中央第一生命ビルディング2階</t>
    <rPh sb="10" eb="13">
      <t>ミヤギケン</t>
    </rPh>
    <rPh sb="13" eb="16">
      <t>センダイシ</t>
    </rPh>
    <rPh sb="16" eb="19">
      <t>アオバク</t>
    </rPh>
    <rPh sb="19" eb="21">
      <t>チュウオウ</t>
    </rPh>
    <rPh sb="22" eb="24">
      <t>チョウメ</t>
    </rPh>
    <rPh sb="25" eb="27">
      <t>バンチ</t>
    </rPh>
    <rPh sb="29" eb="30">
      <t>ゴウ</t>
    </rPh>
    <rPh sb="31" eb="33">
      <t>センダイ</t>
    </rPh>
    <rPh sb="33" eb="35">
      <t>チュウオウ</t>
    </rPh>
    <rPh sb="35" eb="37">
      <t>ダイイチ</t>
    </rPh>
    <rPh sb="37" eb="39">
      <t>セイメイ</t>
    </rPh>
    <rPh sb="46" eb="47">
      <t>カイ</t>
    </rPh>
    <phoneticPr fontId="5"/>
  </si>
  <si>
    <t>〒330-0854
埼玉県さいたま市大宮区桜木町1丁目10-17
シーノ大宮サウスウイング17階</t>
    <rPh sb="10" eb="13">
      <t>サイタマケン</t>
    </rPh>
    <rPh sb="17" eb="18">
      <t>シ</t>
    </rPh>
    <rPh sb="18" eb="20">
      <t>オオミヤ</t>
    </rPh>
    <rPh sb="20" eb="21">
      <t>ク</t>
    </rPh>
    <rPh sb="21" eb="23">
      <t>サクラギ</t>
    </rPh>
    <rPh sb="23" eb="24">
      <t>マチ</t>
    </rPh>
    <rPh sb="25" eb="27">
      <t>チョウメ</t>
    </rPh>
    <rPh sb="36" eb="38">
      <t>オオミヤ</t>
    </rPh>
    <rPh sb="47" eb="48">
      <t>カイ</t>
    </rPh>
    <phoneticPr fontId="5"/>
  </si>
  <si>
    <t>〒261-0023
千葉県千葉市美浜区中瀬1丁目3番地
幕張テクノガーデンD棟14階</t>
    <rPh sb="10" eb="13">
      <t>チバケン</t>
    </rPh>
    <rPh sb="13" eb="16">
      <t>チバシ</t>
    </rPh>
    <rPh sb="16" eb="19">
      <t>ミハマク</t>
    </rPh>
    <rPh sb="19" eb="21">
      <t>ナカセ</t>
    </rPh>
    <rPh sb="22" eb="24">
      <t>チョウメ</t>
    </rPh>
    <rPh sb="25" eb="27">
      <t>バンチ</t>
    </rPh>
    <rPh sb="28" eb="30">
      <t>マクハリ</t>
    </rPh>
    <rPh sb="38" eb="39">
      <t>トウ</t>
    </rPh>
    <rPh sb="41" eb="42">
      <t>カイ</t>
    </rPh>
    <phoneticPr fontId="5"/>
  </si>
  <si>
    <t>〒135-0062
東京都江東区東雲1丁目7番12号
KDX豊洲グランスクエア3階</t>
    <rPh sb="10" eb="13">
      <t>トウキョウト</t>
    </rPh>
    <rPh sb="13" eb="16">
      <t>コウトウク</t>
    </rPh>
    <rPh sb="16" eb="18">
      <t>シノノメ</t>
    </rPh>
    <rPh sb="19" eb="21">
      <t>チョウメ</t>
    </rPh>
    <rPh sb="22" eb="23">
      <t>バン</t>
    </rPh>
    <rPh sb="25" eb="26">
      <t>ゴウ</t>
    </rPh>
    <rPh sb="30" eb="32">
      <t>トヨス</t>
    </rPh>
    <rPh sb="40" eb="41">
      <t>カイ</t>
    </rPh>
    <phoneticPr fontId="5"/>
  </si>
  <si>
    <t>〒460-0008
愛知県名古屋市中区栄2丁目1番1号
日土地名古屋ビル17階</t>
    <rPh sb="10" eb="13">
      <t>アイチケン</t>
    </rPh>
    <rPh sb="13" eb="17">
      <t>ナゴヤシ</t>
    </rPh>
    <rPh sb="17" eb="19">
      <t>ナカク</t>
    </rPh>
    <rPh sb="19" eb="20">
      <t>サカエ</t>
    </rPh>
    <rPh sb="21" eb="23">
      <t>チョウメ</t>
    </rPh>
    <rPh sb="24" eb="25">
      <t>バン</t>
    </rPh>
    <rPh sb="26" eb="27">
      <t>ゴウ</t>
    </rPh>
    <rPh sb="28" eb="29">
      <t>ニチ</t>
    </rPh>
    <rPh sb="29" eb="31">
      <t>トチ</t>
    </rPh>
    <rPh sb="31" eb="34">
      <t>ナゴヤ</t>
    </rPh>
    <rPh sb="38" eb="39">
      <t>カイ</t>
    </rPh>
    <phoneticPr fontId="5"/>
  </si>
  <si>
    <t>〒541-0053
大阪府大阪市中央区本町3丁目5番7号
御堂筋本町ビル6階</t>
    <rPh sb="10" eb="13">
      <t>オオサカフ</t>
    </rPh>
    <rPh sb="13" eb="16">
      <t>オオサカシ</t>
    </rPh>
    <rPh sb="16" eb="19">
      <t>チュウオウク</t>
    </rPh>
    <rPh sb="19" eb="21">
      <t>ホンマチ</t>
    </rPh>
    <rPh sb="22" eb="24">
      <t>チョウメ</t>
    </rPh>
    <rPh sb="25" eb="26">
      <t>バン</t>
    </rPh>
    <rPh sb="27" eb="28">
      <t>ゴウ</t>
    </rPh>
    <rPh sb="29" eb="31">
      <t>ミドウ</t>
    </rPh>
    <rPh sb="31" eb="32">
      <t>スジ</t>
    </rPh>
    <rPh sb="32" eb="34">
      <t>ホンマチ</t>
    </rPh>
    <rPh sb="37" eb="38">
      <t>カイ</t>
    </rPh>
    <phoneticPr fontId="5"/>
  </si>
  <si>
    <t>〒730-0016
広島県広島市中区幟町14番8号
オリコ広島ビル8・9階</t>
    <rPh sb="10" eb="13">
      <t>ヒロシマケン</t>
    </rPh>
    <rPh sb="13" eb="16">
      <t>ヒロシマシ</t>
    </rPh>
    <rPh sb="16" eb="18">
      <t>ナカク</t>
    </rPh>
    <rPh sb="19" eb="20">
      <t>マチ</t>
    </rPh>
    <rPh sb="22" eb="23">
      <t>バン</t>
    </rPh>
    <rPh sb="24" eb="25">
      <t>ゴウ</t>
    </rPh>
    <rPh sb="29" eb="31">
      <t>ヒロシマ</t>
    </rPh>
    <rPh sb="36" eb="37">
      <t>カイ</t>
    </rPh>
    <phoneticPr fontId="5"/>
  </si>
  <si>
    <t>〒812-0011
福岡県福岡市博多区博多駅前1丁目21番28号
博多駅前スクエア4階</t>
    <rPh sb="10" eb="13">
      <t>フクオカケン</t>
    </rPh>
    <rPh sb="13" eb="16">
      <t>フクオカシ</t>
    </rPh>
    <rPh sb="16" eb="19">
      <t>ハカタク</t>
    </rPh>
    <rPh sb="19" eb="21">
      <t>ハカタ</t>
    </rPh>
    <rPh sb="21" eb="23">
      <t>エキマエ</t>
    </rPh>
    <rPh sb="24" eb="26">
      <t>チョウメ</t>
    </rPh>
    <rPh sb="28" eb="29">
      <t>バン</t>
    </rPh>
    <rPh sb="31" eb="32">
      <t>ゴウ</t>
    </rPh>
    <rPh sb="33" eb="35">
      <t>ハカタ</t>
    </rPh>
    <rPh sb="35" eb="37">
      <t>エキマエ</t>
    </rPh>
    <rPh sb="42" eb="43">
      <t>カイ</t>
    </rPh>
    <phoneticPr fontId="5"/>
  </si>
  <si>
    <t>◆USEN-オリコ相対一覧表</t>
    <rPh sb="9" eb="11">
      <t>アイタイ</t>
    </rPh>
    <rPh sb="11" eb="13">
      <t>イチラン</t>
    </rPh>
    <rPh sb="13" eb="14">
      <t>ヒョウ</t>
    </rPh>
    <phoneticPr fontId="5"/>
  </si>
  <si>
    <t>名称</t>
    <rPh sb="0" eb="2">
      <t>メイショウ</t>
    </rPh>
    <phoneticPr fontId="5"/>
  </si>
  <si>
    <t>リース契約の場合</t>
    <rPh sb="3" eb="5">
      <t>ケイヤク</t>
    </rPh>
    <rPh sb="6" eb="8">
      <t>バアイ</t>
    </rPh>
    <phoneticPr fontId="5"/>
  </si>
  <si>
    <t>クレジット契約の場合</t>
    <rPh sb="5" eb="7">
      <t>ケイヤク</t>
    </rPh>
    <rPh sb="8" eb="10">
      <t>バアイ</t>
    </rPh>
    <phoneticPr fontId="5"/>
  </si>
  <si>
    <t>審査依頼先</t>
    <rPh sb="0" eb="2">
      <t>シンサ</t>
    </rPh>
    <rPh sb="2" eb="4">
      <t>イライ</t>
    </rPh>
    <rPh sb="4" eb="5">
      <t>サキ</t>
    </rPh>
    <phoneticPr fontId="5"/>
  </si>
  <si>
    <t>契約書原本送付先</t>
    <rPh sb="0" eb="2">
      <t>ケイヤク</t>
    </rPh>
    <rPh sb="2" eb="3">
      <t>ショ</t>
    </rPh>
    <rPh sb="3" eb="5">
      <t>ゲンポン</t>
    </rPh>
    <rPh sb="5" eb="7">
      <t>ソウフ</t>
    </rPh>
    <rPh sb="7" eb="8">
      <t>サキ</t>
    </rPh>
    <phoneticPr fontId="5"/>
  </si>
  <si>
    <t>03-5144-1630</t>
    <phoneticPr fontId="5"/>
  </si>
  <si>
    <t>0120-502-204</t>
    <phoneticPr fontId="5"/>
  </si>
  <si>
    <t>クレジット・リース共通</t>
    <rPh sb="9" eb="11">
      <t>キョウツウ</t>
    </rPh>
    <phoneticPr fontId="5"/>
  </si>
  <si>
    <t>札幌
クレジットセンター</t>
    <rPh sb="0" eb="2">
      <t>サッポロ</t>
    </rPh>
    <phoneticPr fontId="5"/>
  </si>
  <si>
    <t>仙台
クレジットセンター</t>
    <rPh sb="0" eb="2">
      <t>センダイ</t>
    </rPh>
    <phoneticPr fontId="5"/>
  </si>
  <si>
    <t>埼玉
クレジットセンター</t>
    <rPh sb="0" eb="2">
      <t>サイタマ</t>
    </rPh>
    <phoneticPr fontId="5"/>
  </si>
  <si>
    <t>千葉
クレジットセンター</t>
    <rPh sb="0" eb="2">
      <t>チバ</t>
    </rPh>
    <phoneticPr fontId="5"/>
  </si>
  <si>
    <t>東京第二
クレジットセンター</t>
    <rPh sb="0" eb="2">
      <t>トウキョウ</t>
    </rPh>
    <rPh sb="2" eb="3">
      <t>ダイ</t>
    </rPh>
    <rPh sb="3" eb="4">
      <t>２</t>
    </rPh>
    <phoneticPr fontId="5"/>
  </si>
  <si>
    <t>名古屋
クレジットセンター</t>
    <rPh sb="0" eb="3">
      <t>ナゴヤ</t>
    </rPh>
    <phoneticPr fontId="5"/>
  </si>
  <si>
    <t>大阪
クレジットセンター</t>
    <rPh sb="0" eb="2">
      <t>オオサカ</t>
    </rPh>
    <phoneticPr fontId="5"/>
  </si>
  <si>
    <t>広島
クレジットセンター</t>
    <rPh sb="0" eb="2">
      <t>ヒロシマ</t>
    </rPh>
    <phoneticPr fontId="5"/>
  </si>
  <si>
    <t>福岡
クレジットセンター</t>
    <rPh sb="0" eb="2">
      <t>フクオカ</t>
    </rPh>
    <phoneticPr fontId="5"/>
  </si>
  <si>
    <t>オリコビジネス
リースセンター</t>
    <phoneticPr fontId="5"/>
  </si>
  <si>
    <t>ｵﾘｺﾋﾞｼﾞﾈｽﾘｰｽ(OBL)</t>
    <phoneticPr fontId="5"/>
  </si>
  <si>
    <t>ｵﾘｺﾋﾞｼﾞﾈｽﾘｰｽ(OBL)
【リース】</t>
    <phoneticPr fontId="5"/>
  </si>
  <si>
    <t>三菱UFJﾘｰｽ
【ｸﾚｼﾞｯﾄ/ﾘｰｽ】</t>
    <rPh sb="0" eb="2">
      <t>ミツビシ</t>
    </rPh>
    <phoneticPr fontId="5"/>
  </si>
  <si>
    <t>オリコ
【ｸﾚｼﾞｯﾄ】</t>
    <phoneticPr fontId="5"/>
  </si>
  <si>
    <t>SFIﾘｰｼﾝｸﾞ
【ｸﾚｼﾞｯﾄ･ﾘｰｽ】</t>
    <phoneticPr fontId="5"/>
  </si>
  <si>
    <t>④１回目
支払額</t>
    <rPh sb="2" eb="4">
      <t>カイメ</t>
    </rPh>
    <rPh sb="5" eb="7">
      <t>シハライ</t>
    </rPh>
    <rPh sb="7" eb="8">
      <t>ガク</t>
    </rPh>
    <phoneticPr fontId="5"/>
  </si>
  <si>
    <t>④２回目以降
支払額</t>
    <rPh sb="2" eb="4">
      <t>カイメ</t>
    </rPh>
    <rPh sb="4" eb="6">
      <t>イコウ</t>
    </rPh>
    <rPh sb="7" eb="9">
      <t>シハライ</t>
    </rPh>
    <rPh sb="9" eb="10">
      <t>ガク</t>
    </rPh>
    <phoneticPr fontId="5"/>
  </si>
  <si>
    <t>*第2回目以降支払額も第1回目支払額と同額。
初回のお支払い時のみ、第1回目と第2回目が
同時引落になります。</t>
    <phoneticPr fontId="5"/>
  </si>
  <si>
    <t>①　器材販売価格(税抜)を黄色セルに入力して下さい。</t>
    <rPh sb="2" eb="4">
      <t>キザイ</t>
    </rPh>
    <rPh sb="4" eb="6">
      <t>ハンバイ</t>
    </rPh>
    <rPh sb="6" eb="8">
      <t>カカク</t>
    </rPh>
    <rPh sb="9" eb="10">
      <t>ゼイ</t>
    </rPh>
    <rPh sb="10" eb="11">
      <t>ヌ</t>
    </rPh>
    <rPh sb="13" eb="15">
      <t>キイロ</t>
    </rPh>
    <rPh sb="18" eb="20">
      <t>ニュウリョク</t>
    </rPh>
    <rPh sb="22" eb="23">
      <t>クダ</t>
    </rPh>
    <phoneticPr fontId="5"/>
  </si>
  <si>
    <t>②　①の作業後「第１回目支払額/第２回目以降支払額」が自動的に表示されます。</t>
    <rPh sb="4" eb="6">
      <t>サギョウ</t>
    </rPh>
    <rPh sb="6" eb="7">
      <t>ゴ</t>
    </rPh>
    <rPh sb="8" eb="9">
      <t>ダイ</t>
    </rPh>
    <rPh sb="9" eb="11">
      <t>イッカイ</t>
    </rPh>
    <rPh sb="11" eb="12">
      <t>メ</t>
    </rPh>
    <rPh sb="12" eb="14">
      <t>シハライ</t>
    </rPh>
    <rPh sb="14" eb="15">
      <t>ガク</t>
    </rPh>
    <rPh sb="16" eb="22">
      <t>ダイニカイメイコウ</t>
    </rPh>
    <rPh sb="22" eb="24">
      <t>シハライ</t>
    </rPh>
    <rPh sb="24" eb="25">
      <t>ガク</t>
    </rPh>
    <rPh sb="27" eb="30">
      <t>ジドウテキ</t>
    </rPh>
    <rPh sb="31" eb="33">
      <t>ヒョウジ</t>
    </rPh>
    <phoneticPr fontId="5"/>
  </si>
  <si>
    <t>・対象金額…基本、1千万円まで。1千万円以上は応相談
・ﾘｰｽ月額が3千円未満になる場合は取扱不可。</t>
    <rPh sb="1" eb="3">
      <t>タイショウ</t>
    </rPh>
    <rPh sb="3" eb="5">
      <t>キンガク</t>
    </rPh>
    <rPh sb="6" eb="8">
      <t>キホン</t>
    </rPh>
    <rPh sb="10" eb="11">
      <t>セン</t>
    </rPh>
    <rPh sb="11" eb="12">
      <t>マン</t>
    </rPh>
    <rPh sb="12" eb="13">
      <t>エン</t>
    </rPh>
    <rPh sb="17" eb="18">
      <t>セン</t>
    </rPh>
    <rPh sb="18" eb="19">
      <t>マン</t>
    </rPh>
    <rPh sb="19" eb="20">
      <t>エン</t>
    </rPh>
    <rPh sb="20" eb="22">
      <t>イジョウ</t>
    </rPh>
    <rPh sb="23" eb="24">
      <t>オウ</t>
    </rPh>
    <rPh sb="24" eb="26">
      <t>ソウダン</t>
    </rPh>
    <rPh sb="35" eb="36">
      <t>セン</t>
    </rPh>
    <phoneticPr fontId="5"/>
  </si>
  <si>
    <t>お客様支払総額</t>
    <rPh sb="1" eb="3">
      <t>キャクサマ</t>
    </rPh>
    <rPh sb="3" eb="5">
      <t>シハライ</t>
    </rPh>
    <rPh sb="5" eb="7">
      <t>ソウガク</t>
    </rPh>
    <phoneticPr fontId="5"/>
  </si>
  <si>
    <t>2019年3月現在</t>
    <rPh sb="4" eb="5">
      <t>ネン</t>
    </rPh>
    <rPh sb="6" eb="7">
      <t>ツキ</t>
    </rPh>
    <rPh sb="7" eb="9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</si>
</sst>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##&quot;回&quot;"/>
    <numFmt numFmtId="177" formatCode="#,##0_ ;[Red]\-#,##0\ 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6"/>
      <name val="Meiryo UI"/>
      <family val="3"/>
      <charset val="128"/>
    </font>
    <font>
      <b/>
      <sz val="16"/>
      <name val="Meiryo UI"/>
      <family val="3"/>
      <charset val="128"/>
    </font>
    <font>
      <sz val="10"/>
      <color indexed="9"/>
      <name val="Meiryo UI"/>
      <family val="3"/>
      <charset val="128"/>
    </font>
    <font>
      <sz val="10"/>
      <name val="Meiryo UI"/>
      <family val="3"/>
      <charset val="128"/>
    </font>
    <font>
      <b/>
      <sz val="14"/>
      <color indexed="10"/>
      <name val="Meiryo UI"/>
      <family val="3"/>
      <charset val="128"/>
    </font>
    <font>
      <b/>
      <sz val="11"/>
      <name val="Meiryo UI"/>
      <family val="3"/>
      <charset val="128"/>
    </font>
    <font>
      <b/>
      <sz val="10"/>
      <name val="Meiryo UI"/>
      <family val="3"/>
      <charset val="128"/>
    </font>
    <font>
      <b/>
      <sz val="12"/>
      <name val="Meiryo UI"/>
      <family val="3"/>
      <charset val="128"/>
    </font>
    <font>
      <sz val="12"/>
      <name val="Meiryo UI"/>
      <family val="3"/>
      <charset val="128"/>
    </font>
    <font>
      <b/>
      <sz val="12"/>
      <color indexed="10"/>
      <name val="Meiryo UI"/>
      <family val="3"/>
      <charset val="128"/>
    </font>
    <font>
      <b/>
      <sz val="18"/>
      <name val="Meiryo UI"/>
      <family val="3"/>
      <charset val="128"/>
    </font>
    <font>
      <b/>
      <u/>
      <sz val="14"/>
      <name val="Meiryo UI"/>
      <family val="3"/>
      <charset val="128"/>
    </font>
    <font>
      <b/>
      <sz val="10"/>
      <color indexed="10"/>
      <name val="Meiryo UI"/>
      <family val="3"/>
      <charset val="128"/>
    </font>
    <font>
      <sz val="9"/>
      <name val="Meiryo UI"/>
      <family val="3"/>
      <charset val="128"/>
    </font>
    <font>
      <b/>
      <sz val="12"/>
      <color indexed="9"/>
      <name val="Meiryo UI"/>
      <family val="3"/>
      <charset val="128"/>
    </font>
    <font>
      <sz val="8"/>
      <name val="Meiryo UI"/>
      <family val="3"/>
      <charset val="128"/>
    </font>
    <font>
      <b/>
      <sz val="8"/>
      <color indexed="10"/>
      <name val="Meiryo UI"/>
      <family val="3"/>
      <charset val="128"/>
    </font>
    <font>
      <b/>
      <sz val="14"/>
      <name val="Meiryo UI"/>
      <family val="3"/>
      <charset val="128"/>
    </font>
    <font>
      <sz val="14"/>
      <name val="Meiryo UI"/>
      <family val="3"/>
      <charset val="128"/>
    </font>
    <font>
      <b/>
      <sz val="20"/>
      <color rgb="FFFF66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sz val="10"/>
      <color rgb="FF0000FF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sz val="26"/>
      <color theme="0"/>
      <name val="Meiryo UI"/>
      <family val="3"/>
      <charset val="128"/>
    </font>
    <font>
      <b/>
      <sz val="18"/>
      <color rgb="FFFF0000"/>
      <name val="Meiryo UI"/>
      <family val="3"/>
      <charset val="128"/>
    </font>
    <font>
      <sz val="12"/>
      <color rgb="FFFF0000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9"/>
      </left>
      <right style="thin">
        <color indexed="9"/>
      </right>
      <top style="thin">
        <color indexed="9"/>
      </top>
      <bottom style="double">
        <color indexed="64"/>
      </bottom>
      <diagonal/>
    </border>
    <border>
      <left style="thin">
        <color indexed="9"/>
      </left>
      <right style="medium">
        <color indexed="9"/>
      </right>
      <top style="thin">
        <color indexed="9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9"/>
      </left>
      <right style="thin">
        <color indexed="9"/>
      </right>
      <top style="thin">
        <color indexed="9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64"/>
      </bottom>
      <diagonal/>
    </border>
    <border>
      <left style="thin">
        <color indexed="9"/>
      </left>
      <right style="medium">
        <color indexed="9"/>
      </right>
      <top style="thin">
        <color indexed="9"/>
      </top>
      <bottom style="medium">
        <color indexed="64"/>
      </bottom>
      <diagonal/>
    </border>
    <border>
      <left/>
      <right style="thin">
        <color indexed="9"/>
      </right>
      <top style="thin">
        <color indexed="9"/>
      </top>
      <bottom style="medium">
        <color indexed="64"/>
      </bottom>
      <diagonal/>
    </border>
    <border>
      <left style="thin">
        <color indexed="9"/>
      </left>
      <right style="medium">
        <color indexed="64"/>
      </right>
      <top style="thin">
        <color indexed="9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medium">
        <color indexed="9"/>
      </right>
      <top style="thin">
        <color indexed="9"/>
      </top>
      <bottom/>
      <diagonal/>
    </border>
    <border>
      <left style="medium">
        <color indexed="9"/>
      </left>
      <right style="thin">
        <color indexed="9"/>
      </right>
      <top/>
      <bottom style="double">
        <color indexed="64"/>
      </bottom>
      <diagonal/>
    </border>
    <border>
      <left style="thin">
        <color indexed="9"/>
      </left>
      <right style="thin">
        <color indexed="9"/>
      </right>
      <top/>
      <bottom style="double">
        <color indexed="64"/>
      </bottom>
      <diagonal/>
    </border>
    <border>
      <left style="thin">
        <color indexed="9"/>
      </left>
      <right style="medium">
        <color indexed="9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9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9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9"/>
      </right>
      <top/>
      <bottom style="double">
        <color indexed="64"/>
      </bottom>
      <diagonal/>
    </border>
    <border>
      <left style="medium">
        <color indexed="9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medium">
        <color indexed="9"/>
      </right>
      <top style="medium">
        <color indexed="64"/>
      </top>
      <bottom style="thin">
        <color indexed="9"/>
      </bottom>
      <diagonal/>
    </border>
    <border>
      <left/>
      <right style="thin">
        <color indexed="9"/>
      </right>
      <top style="medium">
        <color indexed="64"/>
      </top>
      <bottom/>
      <diagonal/>
    </border>
    <border>
      <left style="thin">
        <color indexed="9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 diagonalUp="1">
      <left style="medium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medium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theme="0"/>
      </right>
      <top style="medium">
        <color indexed="64"/>
      </top>
      <bottom/>
      <diagonal/>
    </border>
    <border>
      <left/>
      <right style="double">
        <color theme="0"/>
      </right>
      <top/>
      <bottom style="medium">
        <color indexed="64"/>
      </bottom>
      <diagonal/>
    </border>
    <border>
      <left/>
      <right style="double">
        <color theme="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4" fillId="0" borderId="0"/>
    <xf numFmtId="0" fontId="2" fillId="0" borderId="0"/>
  </cellStyleXfs>
  <cellXfs count="294">
    <xf numFmtId="0" fontId="0" fillId="0" borderId="0" xfId="0"/>
    <xf numFmtId="0" fontId="6" fillId="2" borderId="0" xfId="0" applyFont="1" applyFill="1" applyProtection="1"/>
    <xf numFmtId="0" fontId="7" fillId="2" borderId="0" xfId="4" applyFont="1" applyFill="1" applyAlignment="1" applyProtection="1">
      <alignment vertical="center"/>
    </xf>
    <xf numFmtId="0" fontId="7" fillId="2" borderId="0" xfId="4" applyFont="1" applyFill="1" applyBorder="1" applyAlignment="1" applyProtection="1">
      <alignment vertical="center"/>
    </xf>
    <xf numFmtId="0" fontId="10" fillId="2" borderId="0" xfId="4" applyFont="1" applyFill="1" applyAlignment="1" applyProtection="1">
      <alignment vertical="center"/>
    </xf>
    <xf numFmtId="0" fontId="6" fillId="2" borderId="0" xfId="0" applyFont="1" applyFill="1" applyAlignment="1" applyProtection="1">
      <alignment horizontal="right"/>
    </xf>
    <xf numFmtId="0" fontId="10" fillId="2" borderId="1" xfId="3" applyFont="1" applyFill="1" applyBorder="1" applyAlignment="1" applyProtection="1">
      <alignment vertical="center"/>
    </xf>
    <xf numFmtId="0" fontId="10" fillId="2" borderId="2" xfId="3" applyFont="1" applyFill="1" applyBorder="1" applyAlignment="1" applyProtection="1">
      <alignment vertical="center"/>
    </xf>
    <xf numFmtId="0" fontId="10" fillId="2" borderId="0" xfId="4" applyFont="1" applyFill="1" applyBorder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 wrapText="1"/>
    </xf>
    <xf numFmtId="0" fontId="10" fillId="2" borderId="3" xfId="4" applyFont="1" applyFill="1" applyBorder="1" applyAlignment="1" applyProtection="1">
      <alignment vertical="center"/>
    </xf>
    <xf numFmtId="0" fontId="10" fillId="2" borderId="4" xfId="4" applyFont="1" applyFill="1" applyBorder="1" applyAlignment="1" applyProtection="1">
      <alignment vertical="center"/>
    </xf>
    <xf numFmtId="0" fontId="10" fillId="2" borderId="5" xfId="0" applyFont="1" applyFill="1" applyBorder="1" applyAlignment="1" applyProtection="1">
      <alignment vertical="center"/>
    </xf>
    <xf numFmtId="0" fontId="10" fillId="2" borderId="6" xfId="0" applyFont="1" applyFill="1" applyBorder="1" applyAlignment="1" applyProtection="1">
      <alignment vertical="center"/>
    </xf>
    <xf numFmtId="0" fontId="10" fillId="2" borderId="7" xfId="0" applyFont="1" applyFill="1" applyBorder="1" applyAlignment="1" applyProtection="1">
      <alignment vertical="center"/>
    </xf>
    <xf numFmtId="0" fontId="10" fillId="2" borderId="8" xfId="0" applyFont="1" applyFill="1" applyBorder="1" applyAlignment="1" applyProtection="1">
      <alignment vertical="center"/>
    </xf>
    <xf numFmtId="0" fontId="10" fillId="2" borderId="9" xfId="0" applyFont="1" applyFill="1" applyBorder="1" applyAlignment="1" applyProtection="1">
      <alignment vertical="center"/>
    </xf>
    <xf numFmtId="0" fontId="10" fillId="2" borderId="10" xfId="0" applyFont="1" applyFill="1" applyBorder="1" applyAlignment="1" applyProtection="1">
      <alignment vertical="center"/>
    </xf>
    <xf numFmtId="0" fontId="10" fillId="2" borderId="0" xfId="0" applyFont="1" applyFill="1" applyProtection="1"/>
    <xf numFmtId="0" fontId="10" fillId="2" borderId="0" xfId="4" applyFont="1" applyFill="1" applyAlignment="1" applyProtection="1">
      <alignment horizontal="right" vertical="center"/>
    </xf>
    <xf numFmtId="0" fontId="8" fillId="2" borderId="0" xfId="4" applyFont="1" applyFill="1" applyAlignment="1" applyProtection="1">
      <alignment vertical="center" shrinkToFit="1"/>
    </xf>
    <xf numFmtId="0" fontId="7" fillId="2" borderId="0" xfId="4" applyFont="1" applyFill="1" applyAlignment="1" applyProtection="1">
      <alignment vertical="center" shrinkToFit="1"/>
    </xf>
    <xf numFmtId="176" fontId="9" fillId="3" borderId="11" xfId="3" applyNumberFormat="1" applyFont="1" applyFill="1" applyBorder="1" applyAlignment="1" applyProtection="1">
      <alignment horizontal="center" vertical="center" shrinkToFit="1"/>
    </xf>
    <xf numFmtId="0" fontId="10" fillId="2" borderId="0" xfId="4" applyFont="1" applyFill="1" applyAlignment="1" applyProtection="1">
      <alignment vertical="center" shrinkToFit="1"/>
    </xf>
    <xf numFmtId="0" fontId="6" fillId="2" borderId="0" xfId="0" applyFont="1" applyFill="1" applyAlignment="1" applyProtection="1">
      <alignment shrinkToFit="1"/>
    </xf>
    <xf numFmtId="6" fontId="6" fillId="2" borderId="0" xfId="0" applyNumberFormat="1" applyFont="1" applyFill="1" applyAlignment="1" applyProtection="1">
      <alignment shrinkToFit="1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0" fontId="17" fillId="2" borderId="0" xfId="0" applyFont="1" applyFill="1" applyAlignment="1" applyProtection="1">
      <alignment horizontal="center" vertical="center"/>
    </xf>
    <xf numFmtId="0" fontId="18" fillId="2" borderId="0" xfId="0" applyFont="1" applyFill="1" applyAlignment="1" applyProtection="1">
      <alignment vertical="center" wrapText="1"/>
    </xf>
    <xf numFmtId="0" fontId="10" fillId="0" borderId="12" xfId="4" applyFont="1" applyBorder="1" applyAlignment="1" applyProtection="1">
      <alignment vertical="center"/>
    </xf>
    <xf numFmtId="0" fontId="10" fillId="2" borderId="13" xfId="4" applyFont="1" applyFill="1" applyBorder="1" applyAlignment="1" applyProtection="1">
      <alignment vertical="center"/>
    </xf>
    <xf numFmtId="0" fontId="10" fillId="2" borderId="14" xfId="4" applyFont="1" applyFill="1" applyBorder="1" applyAlignment="1" applyProtection="1">
      <alignment vertical="center"/>
    </xf>
    <xf numFmtId="0" fontId="10" fillId="4" borderId="15" xfId="0" applyFont="1" applyFill="1" applyBorder="1" applyAlignment="1" applyProtection="1">
      <alignment horizontal="right" vertical="center" wrapText="1"/>
    </xf>
    <xf numFmtId="0" fontId="13" fillId="2" borderId="0" xfId="0" applyFont="1" applyFill="1" applyAlignment="1" applyProtection="1">
      <alignment horizontal="left" vertical="center" wrapText="1"/>
    </xf>
    <xf numFmtId="0" fontId="10" fillId="2" borderId="0" xfId="0" applyFont="1" applyFill="1" applyAlignment="1" applyProtection="1">
      <alignment vertical="center"/>
    </xf>
    <xf numFmtId="0" fontId="13" fillId="5" borderId="0" xfId="0" applyFont="1" applyFill="1" applyAlignment="1" applyProtection="1">
      <alignment vertical="top" wrapText="1"/>
    </xf>
    <xf numFmtId="0" fontId="10" fillId="5" borderId="0" xfId="0" applyFont="1" applyFill="1" applyAlignment="1" applyProtection="1">
      <alignment vertical="top" wrapText="1"/>
    </xf>
    <xf numFmtId="0" fontId="6" fillId="5" borderId="0" xfId="0" applyFont="1" applyFill="1" applyAlignment="1" applyProtection="1">
      <alignment horizontal="left" vertical="top" wrapText="1"/>
    </xf>
    <xf numFmtId="0" fontId="6" fillId="2" borderId="0" xfId="4" applyFont="1" applyFill="1" applyAlignment="1" applyProtection="1">
      <alignment vertical="center"/>
    </xf>
    <xf numFmtId="0" fontId="6" fillId="2" borderId="0" xfId="4" applyFont="1" applyFill="1" applyBorder="1" applyAlignment="1" applyProtection="1">
      <alignment vertical="center"/>
    </xf>
    <xf numFmtId="0" fontId="6" fillId="2" borderId="0" xfId="4" applyFont="1" applyFill="1" applyAlignment="1" applyProtection="1">
      <alignment vertical="center" shrinkToFit="1"/>
    </xf>
    <xf numFmtId="0" fontId="12" fillId="2" borderId="0" xfId="4" applyFont="1" applyFill="1" applyAlignment="1" applyProtection="1">
      <alignment vertical="center"/>
    </xf>
    <xf numFmtId="0" fontId="9" fillId="3" borderId="16" xfId="3" applyFont="1" applyFill="1" applyBorder="1" applyAlignment="1" applyProtection="1">
      <alignment horizontal="center" vertical="center"/>
    </xf>
    <xf numFmtId="177" fontId="10" fillId="2" borderId="17" xfId="2" applyNumberFormat="1" applyFont="1" applyFill="1" applyBorder="1" applyAlignment="1" applyProtection="1">
      <alignment vertical="center" shrinkToFit="1"/>
    </xf>
    <xf numFmtId="177" fontId="10" fillId="2" borderId="18" xfId="2" applyNumberFormat="1" applyFont="1" applyFill="1" applyBorder="1" applyAlignment="1" applyProtection="1">
      <alignment vertical="center" shrinkToFit="1"/>
    </xf>
    <xf numFmtId="177" fontId="10" fillId="2" borderId="8" xfId="2" applyNumberFormat="1" applyFont="1" applyFill="1" applyBorder="1" applyAlignment="1" applyProtection="1">
      <alignment vertical="center" shrinkToFit="1"/>
    </xf>
    <xf numFmtId="177" fontId="10" fillId="2" borderId="19" xfId="2" applyNumberFormat="1" applyFont="1" applyFill="1" applyBorder="1" applyAlignment="1" applyProtection="1">
      <alignment vertical="center" shrinkToFit="1"/>
    </xf>
    <xf numFmtId="177" fontId="10" fillId="2" borderId="20" xfId="2" applyNumberFormat="1" applyFont="1" applyFill="1" applyBorder="1" applyAlignment="1" applyProtection="1">
      <alignment vertical="center" shrinkToFit="1"/>
    </xf>
    <xf numFmtId="177" fontId="26" fillId="2" borderId="0" xfId="2" applyNumberFormat="1" applyFont="1" applyFill="1" applyAlignment="1" applyProtection="1">
      <alignment horizontal="center" vertical="center"/>
    </xf>
    <xf numFmtId="177" fontId="10" fillId="2" borderId="21" xfId="2" applyNumberFormat="1" applyFont="1" applyFill="1" applyBorder="1" applyAlignment="1" applyProtection="1">
      <alignment vertical="center" shrinkToFit="1"/>
    </xf>
    <xf numFmtId="177" fontId="10" fillId="2" borderId="22" xfId="2" applyNumberFormat="1" applyFont="1" applyFill="1" applyBorder="1" applyAlignment="1" applyProtection="1">
      <alignment vertical="center" shrinkToFit="1"/>
    </xf>
    <xf numFmtId="0" fontId="27" fillId="4" borderId="23" xfId="0" applyFont="1" applyFill="1" applyBorder="1" applyAlignment="1" applyProtection="1">
      <alignment horizontal="right" vertical="center"/>
    </xf>
    <xf numFmtId="177" fontId="28" fillId="4" borderId="24" xfId="2" applyNumberFormat="1" applyFont="1" applyFill="1" applyBorder="1" applyAlignment="1" applyProtection="1">
      <alignment horizontal="right" vertical="center" shrinkToFit="1"/>
    </xf>
    <xf numFmtId="177" fontId="28" fillId="4" borderId="25" xfId="2" applyNumberFormat="1" applyFont="1" applyFill="1" applyBorder="1" applyAlignment="1" applyProtection="1">
      <alignment horizontal="right" vertical="center" shrinkToFit="1"/>
    </xf>
    <xf numFmtId="177" fontId="28" fillId="4" borderId="26" xfId="2" applyNumberFormat="1" applyFont="1" applyFill="1" applyBorder="1" applyAlignment="1" applyProtection="1">
      <alignment horizontal="right" vertical="center" shrinkToFit="1"/>
    </xf>
    <xf numFmtId="177" fontId="14" fillId="2" borderId="27" xfId="2" applyNumberFormat="1" applyFont="1" applyFill="1" applyBorder="1" applyAlignment="1" applyProtection="1">
      <alignment horizontal="center" vertical="center" shrinkToFit="1"/>
    </xf>
    <xf numFmtId="177" fontId="14" fillId="2" borderId="28" xfId="2" applyNumberFormat="1" applyFont="1" applyFill="1" applyBorder="1" applyAlignment="1" applyProtection="1">
      <alignment horizontal="center" vertical="center" shrinkToFit="1"/>
    </xf>
    <xf numFmtId="177" fontId="15" fillId="2" borderId="27" xfId="2" applyNumberFormat="1" applyFont="1" applyFill="1" applyBorder="1" applyAlignment="1" applyProtection="1">
      <alignment horizontal="center" vertical="center" shrinkToFit="1"/>
    </xf>
    <xf numFmtId="177" fontId="15" fillId="2" borderId="28" xfId="2" applyNumberFormat="1" applyFont="1" applyFill="1" applyBorder="1" applyAlignment="1" applyProtection="1">
      <alignment horizontal="center" vertical="center" shrinkToFit="1"/>
    </xf>
    <xf numFmtId="177" fontId="15" fillId="2" borderId="29" xfId="2" applyNumberFormat="1" applyFont="1" applyFill="1" applyBorder="1" applyAlignment="1" applyProtection="1">
      <alignment horizontal="center" vertical="center" shrinkToFit="1"/>
    </xf>
    <xf numFmtId="177" fontId="29" fillId="2" borderId="17" xfId="2" applyNumberFormat="1" applyFont="1" applyFill="1" applyBorder="1" applyAlignment="1" applyProtection="1">
      <alignment vertical="center" shrinkToFit="1"/>
    </xf>
    <xf numFmtId="177" fontId="29" fillId="2" borderId="18" xfId="2" applyNumberFormat="1" applyFont="1" applyFill="1" applyBorder="1" applyAlignment="1" applyProtection="1">
      <alignment vertical="center" shrinkToFit="1"/>
    </xf>
    <xf numFmtId="177" fontId="29" fillId="2" borderId="21" xfId="2" applyNumberFormat="1" applyFont="1" applyFill="1" applyBorder="1" applyAlignment="1" applyProtection="1">
      <alignment vertical="center" shrinkToFit="1"/>
    </xf>
    <xf numFmtId="0" fontId="29" fillId="2" borderId="7" xfId="0" applyFont="1" applyFill="1" applyBorder="1" applyAlignment="1" applyProtection="1">
      <alignment vertical="center"/>
    </xf>
    <xf numFmtId="0" fontId="29" fillId="2" borderId="8" xfId="0" applyFont="1" applyFill="1" applyBorder="1" applyAlignment="1" applyProtection="1">
      <alignment vertical="center"/>
    </xf>
    <xf numFmtId="176" fontId="9" fillId="3" borderId="154" xfId="4" applyNumberFormat="1" applyFont="1" applyFill="1" applyBorder="1" applyAlignment="1" applyProtection="1">
      <alignment horizontal="center" vertical="center"/>
    </xf>
    <xf numFmtId="176" fontId="9" fillId="3" borderId="155" xfId="4" applyNumberFormat="1" applyFont="1" applyFill="1" applyBorder="1" applyAlignment="1" applyProtection="1">
      <alignment horizontal="center" vertical="center"/>
    </xf>
    <xf numFmtId="176" fontId="9" fillId="3" borderId="156" xfId="4" applyNumberFormat="1" applyFont="1" applyFill="1" applyBorder="1" applyAlignment="1" applyProtection="1">
      <alignment horizontal="center" vertical="center"/>
    </xf>
    <xf numFmtId="0" fontId="6" fillId="2" borderId="0" xfId="0" applyFont="1" applyFill="1" applyProtection="1">
      <protection locked="0"/>
    </xf>
    <xf numFmtId="0" fontId="7" fillId="2" borderId="0" xfId="4" applyFont="1" applyFill="1" applyAlignment="1" applyProtection="1">
      <alignment vertical="center"/>
      <protection locked="0"/>
    </xf>
    <xf numFmtId="0" fontId="10" fillId="2" borderId="0" xfId="4" applyFont="1" applyFill="1" applyAlignment="1" applyProtection="1">
      <alignment vertical="center"/>
      <protection locked="0"/>
    </xf>
    <xf numFmtId="0" fontId="6" fillId="2" borderId="0" xfId="4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shrinkToFit="1"/>
      <protection locked="0"/>
    </xf>
    <xf numFmtId="0" fontId="6" fillId="2" borderId="0" xfId="0" applyFont="1" applyFill="1" applyAlignment="1" applyProtection="1">
      <alignment vertical="center"/>
      <protection locked="0"/>
    </xf>
    <xf numFmtId="10" fontId="10" fillId="2" borderId="30" xfId="3" applyNumberFormat="1" applyFont="1" applyFill="1" applyBorder="1" applyAlignment="1" applyProtection="1">
      <alignment horizontal="center" vertical="center" shrinkToFit="1"/>
    </xf>
    <xf numFmtId="10" fontId="10" fillId="2" borderId="31" xfId="3" applyNumberFormat="1" applyFont="1" applyFill="1" applyBorder="1" applyAlignment="1" applyProtection="1">
      <alignment horizontal="center" vertical="center" shrinkToFit="1"/>
    </xf>
    <xf numFmtId="10" fontId="10" fillId="2" borderId="32" xfId="3" applyNumberFormat="1" applyFont="1" applyFill="1" applyBorder="1" applyAlignment="1" applyProtection="1">
      <alignment horizontal="center" vertical="center" shrinkToFit="1"/>
    </xf>
    <xf numFmtId="0" fontId="9" fillId="3" borderId="33" xfId="3" applyFont="1" applyFill="1" applyBorder="1" applyAlignment="1" applyProtection="1">
      <alignment horizontal="center" vertical="center"/>
    </xf>
    <xf numFmtId="176" fontId="9" fillId="3" borderId="34" xfId="3" applyNumberFormat="1" applyFont="1" applyFill="1" applyBorder="1" applyAlignment="1" applyProtection="1">
      <alignment horizontal="center" vertical="center" shrinkToFit="1"/>
    </xf>
    <xf numFmtId="176" fontId="9" fillId="3" borderId="35" xfId="3" applyNumberFormat="1" applyFont="1" applyFill="1" applyBorder="1" applyAlignment="1" applyProtection="1">
      <alignment horizontal="center" vertical="center" shrinkToFit="1"/>
    </xf>
    <xf numFmtId="10" fontId="10" fillId="2" borderId="36" xfId="3" applyNumberFormat="1" applyFont="1" applyFill="1" applyBorder="1" applyAlignment="1" applyProtection="1">
      <alignment horizontal="center" vertical="center" shrinkToFit="1"/>
    </xf>
    <xf numFmtId="0" fontId="10" fillId="2" borderId="6" xfId="4" applyFont="1" applyFill="1" applyBorder="1" applyAlignment="1" applyProtection="1">
      <alignment vertical="center"/>
    </xf>
    <xf numFmtId="176" fontId="9" fillId="3" borderId="37" xfId="3" applyNumberFormat="1" applyFont="1" applyFill="1" applyBorder="1" applyAlignment="1" applyProtection="1">
      <alignment horizontal="center" vertical="center" shrinkToFit="1"/>
    </xf>
    <xf numFmtId="176" fontId="9" fillId="3" borderId="38" xfId="3" applyNumberFormat="1" applyFont="1" applyFill="1" applyBorder="1" applyAlignment="1" applyProtection="1">
      <alignment horizontal="center" vertical="center" shrinkToFit="1"/>
    </xf>
    <xf numFmtId="176" fontId="9" fillId="3" borderId="39" xfId="3" applyNumberFormat="1" applyFont="1" applyFill="1" applyBorder="1" applyAlignment="1" applyProtection="1">
      <alignment horizontal="center" vertical="center" shrinkToFit="1"/>
    </xf>
    <xf numFmtId="176" fontId="9" fillId="3" borderId="40" xfId="3" applyNumberFormat="1" applyFont="1" applyFill="1" applyBorder="1" applyAlignment="1" applyProtection="1">
      <alignment horizontal="center" vertical="center" shrinkToFit="1"/>
    </xf>
    <xf numFmtId="176" fontId="9" fillId="3" borderId="41" xfId="3" applyNumberFormat="1" applyFont="1" applyFill="1" applyBorder="1" applyAlignment="1" applyProtection="1">
      <alignment horizontal="center" vertical="center" shrinkToFit="1"/>
    </xf>
    <xf numFmtId="0" fontId="10" fillId="4" borderId="42" xfId="0" applyFont="1" applyFill="1" applyBorder="1" applyAlignment="1" applyProtection="1">
      <alignment horizontal="right" vertical="center" wrapText="1"/>
    </xf>
    <xf numFmtId="0" fontId="27" fillId="4" borderId="43" xfId="0" applyFont="1" applyFill="1" applyBorder="1" applyAlignment="1" applyProtection="1">
      <alignment horizontal="right" vertical="center"/>
    </xf>
    <xf numFmtId="177" fontId="28" fillId="4" borderId="44" xfId="2" applyNumberFormat="1" applyFont="1" applyFill="1" applyBorder="1" applyAlignment="1" applyProtection="1">
      <alignment horizontal="right" vertical="center" shrinkToFit="1"/>
    </xf>
    <xf numFmtId="177" fontId="28" fillId="4" borderId="45" xfId="2" applyNumberFormat="1" applyFont="1" applyFill="1" applyBorder="1" applyAlignment="1" applyProtection="1">
      <alignment horizontal="right" vertical="center" shrinkToFit="1"/>
    </xf>
    <xf numFmtId="177" fontId="28" fillId="4" borderId="46" xfId="2" applyNumberFormat="1" applyFont="1" applyFill="1" applyBorder="1" applyAlignment="1" applyProtection="1">
      <alignment horizontal="right" vertical="center" shrinkToFit="1"/>
    </xf>
    <xf numFmtId="177" fontId="28" fillId="4" borderId="47" xfId="2" applyNumberFormat="1" applyFont="1" applyFill="1" applyBorder="1" applyAlignment="1" applyProtection="1">
      <alignment vertical="center" shrinkToFit="1"/>
    </xf>
    <xf numFmtId="177" fontId="28" fillId="4" borderId="45" xfId="2" applyNumberFormat="1" applyFont="1" applyFill="1" applyBorder="1" applyAlignment="1" applyProtection="1">
      <alignment vertical="center" shrinkToFit="1"/>
    </xf>
    <xf numFmtId="177" fontId="28" fillId="4" borderId="48" xfId="2" applyNumberFormat="1" applyFont="1" applyFill="1" applyBorder="1" applyAlignment="1" applyProtection="1">
      <alignment vertical="center" shrinkToFit="1"/>
    </xf>
    <xf numFmtId="0" fontId="13" fillId="4" borderId="15" xfId="0" applyFont="1" applyFill="1" applyBorder="1" applyAlignment="1" applyProtection="1">
      <alignment horizontal="right" vertical="center" wrapText="1"/>
    </xf>
    <xf numFmtId="177" fontId="14" fillId="2" borderId="49" xfId="2" applyNumberFormat="1" applyFont="1" applyFill="1" applyBorder="1" applyAlignment="1" applyProtection="1">
      <alignment horizontal="center" vertical="center" shrinkToFit="1"/>
    </xf>
    <xf numFmtId="0" fontId="30" fillId="4" borderId="50" xfId="0" applyFont="1" applyFill="1" applyBorder="1" applyAlignment="1" applyProtection="1">
      <alignment horizontal="right" vertical="center"/>
    </xf>
    <xf numFmtId="0" fontId="10" fillId="0" borderId="5" xfId="4" applyFont="1" applyBorder="1" applyAlignment="1" applyProtection="1">
      <alignment vertical="center"/>
    </xf>
    <xf numFmtId="0" fontId="10" fillId="2" borderId="7" xfId="4" applyFont="1" applyFill="1" applyBorder="1" applyAlignment="1" applyProtection="1">
      <alignment vertical="center"/>
    </xf>
    <xf numFmtId="0" fontId="10" fillId="2" borderId="8" xfId="4" applyFont="1" applyFill="1" applyBorder="1" applyAlignment="1" applyProtection="1">
      <alignment vertical="center"/>
    </xf>
    <xf numFmtId="177" fontId="10" fillId="2" borderId="51" xfId="2" applyNumberFormat="1" applyFont="1" applyFill="1" applyBorder="1" applyAlignment="1" applyProtection="1">
      <alignment vertical="center" shrinkToFit="1"/>
    </xf>
    <xf numFmtId="0" fontId="29" fillId="2" borderId="7" xfId="0" applyFont="1" applyFill="1" applyBorder="1" applyAlignment="1" applyProtection="1">
      <alignment vertical="center" wrapText="1"/>
    </xf>
    <xf numFmtId="177" fontId="29" fillId="2" borderId="51" xfId="2" applyNumberFormat="1" applyFont="1" applyFill="1" applyBorder="1" applyAlignment="1" applyProtection="1">
      <alignment vertical="center" shrinkToFit="1"/>
    </xf>
    <xf numFmtId="177" fontId="10" fillId="2" borderId="52" xfId="2" applyNumberFormat="1" applyFont="1" applyFill="1" applyBorder="1" applyAlignment="1" applyProtection="1">
      <alignment vertical="center" shrinkToFit="1"/>
    </xf>
    <xf numFmtId="177" fontId="10" fillId="2" borderId="9" xfId="2" applyNumberFormat="1" applyFont="1" applyFill="1" applyBorder="1" applyAlignment="1" applyProtection="1">
      <alignment vertical="center" shrinkToFit="1"/>
    </xf>
    <xf numFmtId="177" fontId="14" fillId="4" borderId="53" xfId="2" applyNumberFormat="1" applyFont="1" applyFill="1" applyBorder="1" applyAlignment="1" applyProtection="1">
      <alignment vertical="center" shrinkToFit="1"/>
    </xf>
    <xf numFmtId="177" fontId="14" fillId="4" borderId="28" xfId="2" applyNumberFormat="1" applyFont="1" applyFill="1" applyBorder="1" applyAlignment="1" applyProtection="1">
      <alignment vertical="center" shrinkToFit="1"/>
    </xf>
    <xf numFmtId="177" fontId="14" fillId="4" borderId="29" xfId="2" applyNumberFormat="1" applyFont="1" applyFill="1" applyBorder="1" applyAlignment="1" applyProtection="1">
      <alignment vertical="center" shrinkToFit="1"/>
    </xf>
    <xf numFmtId="0" fontId="18" fillId="2" borderId="0" xfId="0" applyFont="1" applyFill="1" applyAlignment="1" applyProtection="1">
      <alignment vertical="top" wrapText="1"/>
    </xf>
    <xf numFmtId="0" fontId="9" fillId="3" borderId="0" xfId="3" applyFont="1" applyFill="1" applyBorder="1" applyAlignment="1" applyProtection="1">
      <alignment horizontal="center" vertical="center"/>
    </xf>
    <xf numFmtId="0" fontId="9" fillId="3" borderId="54" xfId="3" applyFont="1" applyFill="1" applyBorder="1" applyAlignment="1" applyProtection="1">
      <alignment horizontal="center" vertical="center"/>
    </xf>
    <xf numFmtId="0" fontId="9" fillId="3" borderId="55" xfId="3" applyFont="1" applyFill="1" applyBorder="1" applyAlignment="1" applyProtection="1">
      <alignment horizontal="center" vertical="center" shrinkToFit="1"/>
    </xf>
    <xf numFmtId="0" fontId="9" fillId="3" borderId="56" xfId="3" applyFont="1" applyFill="1" applyBorder="1" applyAlignment="1" applyProtection="1">
      <alignment horizontal="center" vertical="center" shrinkToFit="1"/>
    </xf>
    <xf numFmtId="0" fontId="9" fillId="3" borderId="57" xfId="3" applyFont="1" applyFill="1" applyBorder="1" applyAlignment="1" applyProtection="1">
      <alignment horizontal="center" vertical="center" shrinkToFit="1"/>
    </xf>
    <xf numFmtId="176" fontId="9" fillId="3" borderId="58" xfId="3" applyNumberFormat="1" applyFont="1" applyFill="1" applyBorder="1" applyAlignment="1" applyProtection="1">
      <alignment horizontal="center" vertical="center" shrinkToFit="1"/>
    </xf>
    <xf numFmtId="176" fontId="9" fillId="3" borderId="59" xfId="3" applyNumberFormat="1" applyFont="1" applyFill="1" applyBorder="1" applyAlignment="1" applyProtection="1">
      <alignment horizontal="center" vertical="center" shrinkToFit="1"/>
    </xf>
    <xf numFmtId="176" fontId="9" fillId="3" borderId="60" xfId="3" applyNumberFormat="1" applyFont="1" applyFill="1" applyBorder="1" applyAlignment="1" applyProtection="1">
      <alignment horizontal="center" vertical="center" shrinkToFit="1"/>
    </xf>
    <xf numFmtId="0" fontId="22" fillId="2" borderId="0" xfId="0" applyFont="1" applyFill="1" applyAlignment="1" applyProtection="1">
      <alignment vertical="top" wrapText="1"/>
    </xf>
    <xf numFmtId="0" fontId="14" fillId="2" borderId="0" xfId="0" applyFont="1" applyFill="1" applyProtection="1"/>
    <xf numFmtId="177" fontId="14" fillId="4" borderId="61" xfId="2" applyNumberFormat="1" applyFont="1" applyFill="1" applyBorder="1" applyAlignment="1" applyProtection="1">
      <alignment vertical="center" shrinkToFit="1"/>
    </xf>
    <xf numFmtId="177" fontId="14" fillId="4" borderId="18" xfId="2" applyNumberFormat="1" applyFont="1" applyFill="1" applyBorder="1" applyAlignment="1" applyProtection="1">
      <alignment vertical="center" shrinkToFit="1"/>
    </xf>
    <xf numFmtId="177" fontId="14" fillId="4" borderId="21" xfId="2" applyNumberFormat="1" applyFont="1" applyFill="1" applyBorder="1" applyAlignment="1" applyProtection="1">
      <alignment vertical="center" shrinkToFit="1"/>
    </xf>
    <xf numFmtId="177" fontId="14" fillId="4" borderId="27" xfId="2" applyNumberFormat="1" applyFont="1" applyFill="1" applyBorder="1" applyAlignment="1" applyProtection="1">
      <alignment vertical="center" shrinkToFit="1"/>
    </xf>
    <xf numFmtId="177" fontId="14" fillId="4" borderId="49" xfId="2" applyNumberFormat="1" applyFont="1" applyFill="1" applyBorder="1" applyAlignment="1" applyProtection="1">
      <alignment vertical="center" shrinkToFit="1"/>
    </xf>
    <xf numFmtId="0" fontId="10" fillId="4" borderId="42" xfId="0" applyFont="1" applyFill="1" applyBorder="1" applyAlignment="1" applyProtection="1">
      <alignment horizontal="right" vertical="center" shrinkToFit="1"/>
    </xf>
    <xf numFmtId="0" fontId="30" fillId="4" borderId="50" xfId="0" applyFont="1" applyFill="1" applyBorder="1" applyAlignment="1" applyProtection="1">
      <alignment horizontal="right" vertical="center" shrinkToFit="1"/>
    </xf>
    <xf numFmtId="177" fontId="14" fillId="4" borderId="17" xfId="2" applyNumberFormat="1" applyFont="1" applyFill="1" applyBorder="1" applyAlignment="1" applyProtection="1">
      <alignment vertical="center" shrinkToFit="1"/>
    </xf>
    <xf numFmtId="38" fontId="14" fillId="4" borderId="18" xfId="1" applyFont="1" applyFill="1" applyBorder="1" applyAlignment="1" applyProtection="1">
      <alignment vertical="center" shrinkToFit="1"/>
    </xf>
    <xf numFmtId="177" fontId="14" fillId="4" borderId="51" xfId="2" applyNumberFormat="1" applyFont="1" applyFill="1" applyBorder="1" applyAlignment="1" applyProtection="1">
      <alignment vertical="center" shrinkToFit="1"/>
    </xf>
    <xf numFmtId="177" fontId="28" fillId="4" borderId="44" xfId="2" applyNumberFormat="1" applyFont="1" applyFill="1" applyBorder="1" applyAlignment="1" applyProtection="1">
      <alignment vertical="center" shrinkToFit="1"/>
    </xf>
    <xf numFmtId="177" fontId="28" fillId="4" borderId="46" xfId="2" applyNumberFormat="1" applyFont="1" applyFill="1" applyBorder="1" applyAlignment="1" applyProtection="1">
      <alignment vertical="center" shrinkToFit="1"/>
    </xf>
    <xf numFmtId="177" fontId="28" fillId="4" borderId="62" xfId="2" applyNumberFormat="1" applyFont="1" applyFill="1" applyBorder="1" applyAlignment="1" applyProtection="1">
      <alignment vertical="center" shrinkToFit="1"/>
    </xf>
    <xf numFmtId="177" fontId="28" fillId="4" borderId="63" xfId="2" applyNumberFormat="1" applyFont="1" applyFill="1" applyBorder="1" applyAlignment="1" applyProtection="1">
      <alignment vertical="center" shrinkToFit="1"/>
    </xf>
    <xf numFmtId="177" fontId="28" fillId="4" borderId="64" xfId="2" applyNumberFormat="1" applyFont="1" applyFill="1" applyBorder="1" applyAlignment="1" applyProtection="1">
      <alignment vertical="center" shrinkToFit="1"/>
    </xf>
    <xf numFmtId="0" fontId="13" fillId="4" borderId="15" xfId="0" applyFont="1" applyFill="1" applyBorder="1" applyAlignment="1" applyProtection="1">
      <alignment horizontal="right" vertical="center" shrinkToFit="1"/>
    </xf>
    <xf numFmtId="0" fontId="13" fillId="4" borderId="65" xfId="0" applyFont="1" applyFill="1" applyBorder="1" applyAlignment="1" applyProtection="1">
      <alignment horizontal="right" vertical="center" shrinkToFit="1"/>
    </xf>
    <xf numFmtId="0" fontId="27" fillId="4" borderId="43" xfId="0" applyFont="1" applyFill="1" applyBorder="1" applyAlignment="1" applyProtection="1">
      <alignment horizontal="right" vertical="center" shrinkToFit="1"/>
    </xf>
    <xf numFmtId="0" fontId="10" fillId="2" borderId="66" xfId="4" applyFont="1" applyFill="1" applyBorder="1" applyAlignment="1" applyProtection="1">
      <alignment vertical="center"/>
    </xf>
    <xf numFmtId="38" fontId="6" fillId="2" borderId="0" xfId="1" applyFont="1" applyFill="1" applyAlignment="1" applyProtection="1">
      <alignment shrinkToFit="1"/>
    </xf>
    <xf numFmtId="0" fontId="27" fillId="2" borderId="0" xfId="0" applyFont="1" applyFill="1" applyAlignment="1" applyProtection="1">
      <alignment horizontal="left" vertical="center" wrapText="1"/>
    </xf>
    <xf numFmtId="0" fontId="27" fillId="4" borderId="50" xfId="0" applyFont="1" applyFill="1" applyBorder="1" applyAlignment="1" applyProtection="1">
      <alignment horizontal="right" vertical="center" shrinkToFit="1"/>
    </xf>
    <xf numFmtId="177" fontId="28" fillId="4" borderId="67" xfId="2" applyNumberFormat="1" applyFont="1" applyFill="1" applyBorder="1" applyAlignment="1" applyProtection="1">
      <alignment vertical="center" shrinkToFit="1"/>
    </xf>
    <xf numFmtId="177" fontId="28" fillId="4" borderId="68" xfId="2" applyNumberFormat="1" applyFont="1" applyFill="1" applyBorder="1" applyAlignment="1" applyProtection="1">
      <alignment vertical="center" shrinkToFit="1"/>
    </xf>
    <xf numFmtId="0" fontId="10" fillId="2" borderId="69" xfId="0" applyFont="1" applyFill="1" applyBorder="1" applyAlignment="1" applyProtection="1">
      <alignment vertical="center"/>
    </xf>
    <xf numFmtId="0" fontId="10" fillId="2" borderId="70" xfId="0" applyFont="1" applyFill="1" applyBorder="1" applyAlignment="1" applyProtection="1">
      <alignment vertical="center"/>
    </xf>
    <xf numFmtId="0" fontId="10" fillId="4" borderId="65" xfId="0" applyFont="1" applyFill="1" applyBorder="1" applyAlignment="1" applyProtection="1">
      <alignment horizontal="right" vertical="center" shrinkToFit="1"/>
    </xf>
    <xf numFmtId="0" fontId="10" fillId="6" borderId="9" xfId="0" applyFont="1" applyFill="1" applyBorder="1" applyAlignment="1" applyProtection="1">
      <alignment vertical="center"/>
    </xf>
    <xf numFmtId="0" fontId="10" fillId="6" borderId="10" xfId="0" applyFont="1" applyFill="1" applyBorder="1" applyAlignment="1" applyProtection="1">
      <alignment vertical="center"/>
    </xf>
    <xf numFmtId="177" fontId="10" fillId="6" borderId="71" xfId="2" applyNumberFormat="1" applyFont="1" applyFill="1" applyBorder="1" applyAlignment="1" applyProtection="1">
      <alignment vertical="center" shrinkToFit="1"/>
    </xf>
    <xf numFmtId="177" fontId="10" fillId="6" borderId="2" xfId="2" applyNumberFormat="1" applyFont="1" applyFill="1" applyBorder="1" applyAlignment="1" applyProtection="1">
      <alignment vertical="center" shrinkToFit="1"/>
    </xf>
    <xf numFmtId="177" fontId="10" fillId="6" borderId="72" xfId="2" applyNumberFormat="1" applyFont="1" applyFill="1" applyBorder="1" applyAlignment="1" applyProtection="1">
      <alignment vertical="center" shrinkToFit="1"/>
    </xf>
    <xf numFmtId="177" fontId="10" fillId="6" borderId="1" xfId="2" applyNumberFormat="1" applyFont="1" applyFill="1" applyBorder="1" applyAlignment="1" applyProtection="1">
      <alignment vertical="center" shrinkToFit="1"/>
    </xf>
    <xf numFmtId="0" fontId="10" fillId="5" borderId="0" xfId="0" applyFont="1" applyFill="1"/>
    <xf numFmtId="0" fontId="17" fillId="6" borderId="73" xfId="0" applyFont="1" applyFill="1" applyBorder="1" applyAlignment="1">
      <alignment horizontal="center" vertical="center"/>
    </xf>
    <xf numFmtId="0" fontId="25" fillId="6" borderId="74" xfId="0" applyFont="1" applyFill="1" applyBorder="1" applyAlignment="1">
      <alignment horizontal="center" vertical="center"/>
    </xf>
    <xf numFmtId="0" fontId="10" fillId="6" borderId="75" xfId="0" applyFont="1" applyFill="1" applyBorder="1" applyAlignment="1">
      <alignment horizontal="center" vertical="center"/>
    </xf>
    <xf numFmtId="0" fontId="10" fillId="6" borderId="76" xfId="0" applyFont="1" applyFill="1" applyBorder="1" applyAlignment="1">
      <alignment horizontal="center" vertical="center"/>
    </xf>
    <xf numFmtId="0" fontId="10" fillId="6" borderId="77" xfId="0" applyFont="1" applyFill="1" applyBorder="1" applyAlignment="1">
      <alignment horizontal="center" vertical="center"/>
    </xf>
    <xf numFmtId="0" fontId="10" fillId="6" borderId="78" xfId="0" applyFont="1" applyFill="1" applyBorder="1" applyAlignment="1">
      <alignment horizontal="center" vertical="center"/>
    </xf>
    <xf numFmtId="0" fontId="24" fillId="6" borderId="74" xfId="0" applyFont="1" applyFill="1" applyBorder="1" applyAlignment="1">
      <alignment horizontal="center" vertical="center"/>
    </xf>
    <xf numFmtId="0" fontId="13" fillId="5" borderId="0" xfId="0" applyFont="1" applyFill="1"/>
    <xf numFmtId="0" fontId="10" fillId="2" borderId="79" xfId="4" applyFont="1" applyFill="1" applyBorder="1" applyAlignment="1" applyProtection="1">
      <alignment vertical="center"/>
    </xf>
    <xf numFmtId="9" fontId="10" fillId="5" borderId="65" xfId="4" applyNumberFormat="1" applyFont="1" applyFill="1" applyBorder="1" applyAlignment="1" applyProtection="1">
      <alignment horizontal="center" vertical="center"/>
      <protection locked="0"/>
    </xf>
    <xf numFmtId="0" fontId="10" fillId="2" borderId="80" xfId="4" applyFont="1" applyFill="1" applyBorder="1" applyAlignment="1" applyProtection="1">
      <alignment vertical="center"/>
    </xf>
    <xf numFmtId="0" fontId="10" fillId="2" borderId="81" xfId="0" applyFont="1" applyFill="1" applyBorder="1" applyAlignment="1" applyProtection="1">
      <alignment vertical="center"/>
    </xf>
    <xf numFmtId="0" fontId="10" fillId="6" borderId="82" xfId="0" applyFont="1" applyFill="1" applyBorder="1" applyAlignment="1" applyProtection="1">
      <alignment vertical="center"/>
    </xf>
    <xf numFmtId="0" fontId="13" fillId="4" borderId="83" xfId="0" applyFont="1" applyFill="1" applyBorder="1" applyAlignment="1" applyProtection="1">
      <alignment horizontal="right" vertical="center" shrinkToFit="1"/>
    </xf>
    <xf numFmtId="0" fontId="27" fillId="4" borderId="84" xfId="0" applyFont="1" applyFill="1" applyBorder="1" applyAlignment="1" applyProtection="1">
      <alignment horizontal="right" vertical="center" shrinkToFit="1"/>
    </xf>
    <xf numFmtId="0" fontId="10" fillId="4" borderId="85" xfId="0" applyFont="1" applyFill="1" applyBorder="1" applyAlignment="1" applyProtection="1">
      <alignment horizontal="right" vertical="center" shrinkToFit="1"/>
    </xf>
    <xf numFmtId="0" fontId="30" fillId="4" borderId="86" xfId="0" applyFont="1" applyFill="1" applyBorder="1" applyAlignment="1" applyProtection="1">
      <alignment horizontal="right" vertical="center" shrinkToFit="1"/>
    </xf>
    <xf numFmtId="0" fontId="27" fillId="4" borderId="86" xfId="0" applyFont="1" applyFill="1" applyBorder="1" applyAlignment="1" applyProtection="1">
      <alignment horizontal="right" vertical="center" shrinkToFit="1"/>
    </xf>
    <xf numFmtId="0" fontId="17" fillId="5" borderId="0" xfId="0" applyFont="1" applyFill="1"/>
    <xf numFmtId="0" fontId="31" fillId="3" borderId="0" xfId="0" applyFont="1" applyFill="1" applyAlignment="1" applyProtection="1">
      <alignment horizontal="center" vertical="center" wrapText="1"/>
    </xf>
    <xf numFmtId="0" fontId="31" fillId="3" borderId="0" xfId="0" applyFont="1" applyFill="1" applyAlignment="1" applyProtection="1">
      <alignment horizontal="center" vertical="center"/>
    </xf>
    <xf numFmtId="0" fontId="9" fillId="3" borderId="87" xfId="3" applyFont="1" applyFill="1" applyBorder="1" applyAlignment="1" applyProtection="1">
      <alignment horizontal="center" vertical="top"/>
    </xf>
    <xf numFmtId="0" fontId="9" fillId="3" borderId="88" xfId="3" applyFont="1" applyFill="1" applyBorder="1" applyAlignment="1" applyProtection="1">
      <alignment horizontal="center" vertical="top"/>
    </xf>
    <xf numFmtId="0" fontId="9" fillId="3" borderId="89" xfId="3" applyFont="1" applyFill="1" applyBorder="1" applyAlignment="1" applyProtection="1">
      <alignment horizontal="center" vertical="top"/>
    </xf>
    <xf numFmtId="0" fontId="9" fillId="3" borderId="90" xfId="3" applyFont="1" applyFill="1" applyBorder="1" applyAlignment="1" applyProtection="1">
      <alignment horizontal="center" vertical="top"/>
    </xf>
    <xf numFmtId="0" fontId="9" fillId="3" borderId="91" xfId="3" applyFont="1" applyFill="1" applyBorder="1" applyAlignment="1" applyProtection="1">
      <alignment horizontal="center" vertical="top"/>
    </xf>
    <xf numFmtId="0" fontId="9" fillId="3" borderId="92" xfId="3" applyFont="1" applyFill="1" applyBorder="1" applyAlignment="1" applyProtection="1">
      <alignment horizontal="center" vertical="top"/>
    </xf>
    <xf numFmtId="0" fontId="9" fillId="3" borderId="93" xfId="3" applyFont="1" applyFill="1" applyBorder="1" applyAlignment="1" applyProtection="1">
      <alignment horizontal="center" vertical="center" shrinkToFit="1"/>
    </xf>
    <xf numFmtId="0" fontId="9" fillId="3" borderId="94" xfId="3" applyFont="1" applyFill="1" applyBorder="1" applyAlignment="1" applyProtection="1">
      <alignment horizontal="center" vertical="center" shrinkToFit="1"/>
    </xf>
    <xf numFmtId="0" fontId="9" fillId="3" borderId="95" xfId="3" applyFont="1" applyFill="1" applyBorder="1" applyAlignment="1" applyProtection="1">
      <alignment horizontal="center" vertical="center" shrinkToFit="1"/>
    </xf>
    <xf numFmtId="0" fontId="9" fillId="3" borderId="96" xfId="3" applyFont="1" applyFill="1" applyBorder="1" applyAlignment="1" applyProtection="1">
      <alignment horizontal="center" vertical="center"/>
    </xf>
    <xf numFmtId="0" fontId="9" fillId="3" borderId="97" xfId="3" applyFont="1" applyFill="1" applyBorder="1" applyAlignment="1" applyProtection="1">
      <alignment horizontal="center" vertical="center"/>
    </xf>
    <xf numFmtId="10" fontId="20" fillId="2" borderId="98" xfId="3" applyNumberFormat="1" applyFont="1" applyFill="1" applyBorder="1" applyAlignment="1" applyProtection="1">
      <alignment vertical="center" wrapText="1"/>
    </xf>
    <xf numFmtId="10" fontId="20" fillId="2" borderId="99" xfId="3" applyNumberFormat="1" applyFont="1" applyFill="1" applyBorder="1" applyAlignment="1" applyProtection="1">
      <alignment vertical="center" wrapText="1"/>
    </xf>
    <xf numFmtId="177" fontId="10" fillId="4" borderId="42" xfId="2" applyNumberFormat="1" applyFont="1" applyFill="1" applyBorder="1" applyAlignment="1" applyProtection="1">
      <alignment horizontal="center" vertical="center" wrapText="1"/>
    </xf>
    <xf numFmtId="177" fontId="10" fillId="4" borderId="100" xfId="2" applyNumberFormat="1" applyFont="1" applyFill="1" applyBorder="1" applyAlignment="1" applyProtection="1">
      <alignment horizontal="center" vertical="center" wrapText="1"/>
    </xf>
    <xf numFmtId="177" fontId="10" fillId="4" borderId="0" xfId="2" applyNumberFormat="1" applyFont="1" applyFill="1" applyBorder="1" applyAlignment="1" applyProtection="1">
      <alignment horizontal="center" vertical="center" wrapText="1"/>
    </xf>
    <xf numFmtId="177" fontId="10" fillId="4" borderId="54" xfId="2" applyNumberFormat="1" applyFont="1" applyFill="1" applyBorder="1" applyAlignment="1" applyProtection="1">
      <alignment horizontal="center" vertical="center" wrapText="1"/>
    </xf>
    <xf numFmtId="177" fontId="10" fillId="4" borderId="10" xfId="2" applyNumberFormat="1" applyFont="1" applyFill="1" applyBorder="1" applyAlignment="1" applyProtection="1">
      <alignment horizontal="center" vertical="center" wrapText="1"/>
    </xf>
    <xf numFmtId="177" fontId="10" fillId="4" borderId="101" xfId="2" applyNumberFormat="1" applyFont="1" applyFill="1" applyBorder="1" applyAlignment="1" applyProtection="1">
      <alignment horizontal="center" vertical="center" wrapText="1"/>
    </xf>
    <xf numFmtId="0" fontId="21" fillId="3" borderId="87" xfId="4" applyFont="1" applyFill="1" applyBorder="1" applyAlignment="1" applyProtection="1">
      <alignment horizontal="center" vertical="top" wrapText="1"/>
    </xf>
    <xf numFmtId="0" fontId="21" fillId="3" borderId="157" xfId="4" applyFont="1" applyFill="1" applyBorder="1" applyAlignment="1" applyProtection="1">
      <alignment horizontal="center" vertical="top"/>
    </xf>
    <xf numFmtId="0" fontId="21" fillId="3" borderId="9" xfId="4" applyFont="1" applyFill="1" applyBorder="1" applyAlignment="1" applyProtection="1">
      <alignment horizontal="center" vertical="top"/>
    </xf>
    <xf numFmtId="0" fontId="21" fillId="3" borderId="158" xfId="4" applyFont="1" applyFill="1" applyBorder="1" applyAlignment="1" applyProtection="1">
      <alignment horizontal="center" vertical="top"/>
    </xf>
    <xf numFmtId="0" fontId="9" fillId="3" borderId="102" xfId="3" applyFont="1" applyFill="1" applyBorder="1" applyAlignment="1" applyProtection="1">
      <alignment horizontal="center" vertical="center" shrinkToFit="1"/>
    </xf>
    <xf numFmtId="0" fontId="18" fillId="2" borderId="89" xfId="4" applyFont="1" applyFill="1" applyBorder="1" applyAlignment="1" applyProtection="1">
      <alignment horizontal="center" vertical="center"/>
    </xf>
    <xf numFmtId="0" fontId="18" fillId="2" borderId="0" xfId="4" applyFont="1" applyFill="1" applyAlignment="1" applyProtection="1">
      <alignment horizontal="center" vertical="center"/>
    </xf>
    <xf numFmtId="177" fontId="15" fillId="2" borderId="103" xfId="2" applyNumberFormat="1" applyFont="1" applyFill="1" applyBorder="1" applyAlignment="1" applyProtection="1">
      <alignment horizontal="center" vertical="center" shrinkToFit="1"/>
    </xf>
    <xf numFmtId="177" fontId="15" fillId="2" borderId="66" xfId="2" applyNumberFormat="1" applyFont="1" applyFill="1" applyBorder="1" applyAlignment="1" applyProtection="1">
      <alignment horizontal="center" vertical="center" shrinkToFit="1"/>
    </xf>
    <xf numFmtId="177" fontId="15" fillId="2" borderId="104" xfId="2" applyNumberFormat="1" applyFont="1" applyFill="1" applyBorder="1" applyAlignment="1" applyProtection="1">
      <alignment horizontal="center" vertical="center" shrinkToFit="1"/>
    </xf>
    <xf numFmtId="177" fontId="15" fillId="2" borderId="17" xfId="2" applyNumberFormat="1" applyFont="1" applyFill="1" applyBorder="1" applyAlignment="1" applyProtection="1">
      <alignment horizontal="center" vertical="center" shrinkToFit="1"/>
    </xf>
    <xf numFmtId="177" fontId="15" fillId="2" borderId="8" xfId="2" applyNumberFormat="1" applyFont="1" applyFill="1" applyBorder="1" applyAlignment="1" applyProtection="1">
      <alignment horizontal="center" vertical="center" shrinkToFit="1"/>
    </xf>
    <xf numFmtId="177" fontId="15" fillId="2" borderId="105" xfId="2" applyNumberFormat="1" applyFont="1" applyFill="1" applyBorder="1" applyAlignment="1" applyProtection="1">
      <alignment horizontal="center" vertical="center" shrinkToFit="1"/>
    </xf>
    <xf numFmtId="177" fontId="14" fillId="7" borderId="106" xfId="2" applyNumberFormat="1" applyFont="1" applyFill="1" applyBorder="1" applyAlignment="1" applyProtection="1">
      <alignment horizontal="center" vertical="center" shrinkToFit="1"/>
      <protection locked="0"/>
    </xf>
    <xf numFmtId="177" fontId="14" fillId="7" borderId="13" xfId="2" applyNumberFormat="1" applyFont="1" applyFill="1" applyBorder="1" applyAlignment="1" applyProtection="1">
      <alignment horizontal="center" vertical="center" shrinkToFit="1"/>
      <protection locked="0"/>
    </xf>
    <xf numFmtId="177" fontId="14" fillId="7" borderId="107" xfId="2" applyNumberFormat="1" applyFont="1" applyFill="1" applyBorder="1" applyAlignment="1" applyProtection="1">
      <alignment horizontal="center" vertical="center" shrinkToFit="1"/>
      <protection locked="0"/>
    </xf>
    <xf numFmtId="0" fontId="19" fillId="2" borderId="0" xfId="0" applyFont="1" applyFill="1" applyAlignment="1" applyProtection="1">
      <alignment vertical="center" wrapText="1"/>
    </xf>
    <xf numFmtId="0" fontId="32" fillId="2" borderId="54" xfId="0" applyFont="1" applyFill="1" applyBorder="1" applyAlignment="1" applyProtection="1">
      <alignment vertical="center" wrapText="1"/>
    </xf>
    <xf numFmtId="0" fontId="16" fillId="4" borderId="87" xfId="0" applyFont="1" applyFill="1" applyBorder="1" applyAlignment="1" applyProtection="1">
      <alignment horizontal="center" vertical="center" wrapText="1"/>
    </xf>
    <xf numFmtId="0" fontId="16" fillId="4" borderId="89" xfId="0" applyFont="1" applyFill="1" applyBorder="1" applyAlignment="1" applyProtection="1">
      <alignment horizontal="center" vertical="center" wrapText="1"/>
    </xf>
    <xf numFmtId="0" fontId="16" fillId="4" borderId="9" xfId="0" applyFont="1" applyFill="1" applyBorder="1" applyAlignment="1" applyProtection="1">
      <alignment horizontal="center" vertical="center"/>
    </xf>
    <xf numFmtId="177" fontId="15" fillId="6" borderId="108" xfId="2" applyNumberFormat="1" applyFont="1" applyFill="1" applyBorder="1" applyAlignment="1" applyProtection="1">
      <alignment horizontal="center" vertical="center" shrinkToFit="1"/>
      <protection locked="0"/>
    </xf>
    <xf numFmtId="177" fontId="15" fillId="6" borderId="109" xfId="2" applyNumberFormat="1" applyFont="1" applyFill="1" applyBorder="1" applyAlignment="1" applyProtection="1">
      <alignment horizontal="center" vertical="center" shrinkToFit="1"/>
      <protection locked="0"/>
    </xf>
    <xf numFmtId="177" fontId="15" fillId="6" borderId="110" xfId="2" applyNumberFormat="1" applyFont="1" applyFill="1" applyBorder="1" applyAlignment="1" applyProtection="1">
      <alignment horizontal="center" vertical="center" shrinkToFit="1"/>
      <protection locked="0"/>
    </xf>
    <xf numFmtId="0" fontId="13" fillId="2" borderId="0" xfId="0" applyFont="1" applyFill="1" applyAlignment="1" applyProtection="1">
      <alignment vertical="center" wrapText="1"/>
    </xf>
    <xf numFmtId="0" fontId="16" fillId="4" borderId="89" xfId="0" applyFont="1" applyFill="1" applyBorder="1" applyAlignment="1" applyProtection="1">
      <alignment horizontal="center" vertical="center"/>
    </xf>
    <xf numFmtId="0" fontId="16" fillId="4" borderId="111" xfId="0" applyFont="1" applyFill="1" applyBorder="1" applyAlignment="1" applyProtection="1">
      <alignment horizontal="center" vertical="center" wrapText="1"/>
    </xf>
    <xf numFmtId="177" fontId="33" fillId="5" borderId="112" xfId="2" applyNumberFormat="1" applyFont="1" applyFill="1" applyBorder="1" applyAlignment="1" applyProtection="1">
      <alignment horizontal="center" vertical="center" shrinkToFit="1"/>
      <protection locked="0"/>
    </xf>
    <xf numFmtId="177" fontId="33" fillId="5" borderId="70" xfId="2" applyNumberFormat="1" applyFont="1" applyFill="1" applyBorder="1" applyAlignment="1" applyProtection="1">
      <alignment horizontal="center" vertical="center" shrinkToFit="1"/>
      <protection locked="0"/>
    </xf>
    <xf numFmtId="177" fontId="33" fillId="5" borderId="113" xfId="2" applyNumberFormat="1" applyFont="1" applyFill="1" applyBorder="1" applyAlignment="1" applyProtection="1">
      <alignment horizontal="center" vertical="center" shrinkToFit="1"/>
      <protection locked="0"/>
    </xf>
    <xf numFmtId="177" fontId="10" fillId="4" borderId="114" xfId="2" applyNumberFormat="1" applyFont="1" applyFill="1" applyBorder="1" applyAlignment="1" applyProtection="1">
      <alignment horizontal="center" vertical="center" wrapText="1"/>
    </xf>
    <xf numFmtId="177" fontId="10" fillId="4" borderId="115" xfId="2" applyNumberFormat="1" applyFont="1" applyFill="1" applyBorder="1" applyAlignment="1" applyProtection="1">
      <alignment horizontal="center" vertical="center" wrapText="1"/>
    </xf>
    <xf numFmtId="177" fontId="10" fillId="4" borderId="19" xfId="2" applyNumberFormat="1" applyFont="1" applyFill="1" applyBorder="1" applyAlignment="1" applyProtection="1">
      <alignment horizontal="center" vertical="center" wrapText="1"/>
    </xf>
    <xf numFmtId="0" fontId="21" fillId="3" borderId="116" xfId="4" applyFont="1" applyFill="1" applyBorder="1" applyAlignment="1" applyProtection="1">
      <alignment horizontal="center" vertical="center" wrapText="1"/>
    </xf>
    <xf numFmtId="0" fontId="21" fillId="3" borderId="159" xfId="4" applyFont="1" applyFill="1" applyBorder="1" applyAlignment="1" applyProtection="1">
      <alignment horizontal="center" vertical="center"/>
    </xf>
    <xf numFmtId="177" fontId="15" fillId="2" borderId="114" xfId="2" applyNumberFormat="1" applyFont="1" applyFill="1" applyBorder="1" applyAlignment="1" applyProtection="1">
      <alignment horizontal="center" vertical="center" shrinkToFit="1"/>
    </xf>
    <xf numFmtId="177" fontId="15" fillId="2" borderId="42" xfId="2" applyNumberFormat="1" applyFont="1" applyFill="1" applyBorder="1" applyAlignment="1" applyProtection="1">
      <alignment horizontal="center" vertical="center" shrinkToFit="1"/>
    </xf>
    <xf numFmtId="177" fontId="15" fillId="2" borderId="100" xfId="2" applyNumberFormat="1" applyFont="1" applyFill="1" applyBorder="1" applyAlignment="1" applyProtection="1">
      <alignment horizontal="center" vertical="center" shrinkToFit="1"/>
    </xf>
    <xf numFmtId="177" fontId="14" fillId="7" borderId="17" xfId="2" applyNumberFormat="1" applyFont="1" applyFill="1" applyBorder="1" applyAlignment="1" applyProtection="1">
      <alignment horizontal="center" vertical="center" shrinkToFit="1"/>
      <protection locked="0"/>
    </xf>
    <xf numFmtId="177" fontId="14" fillId="7" borderId="8" xfId="2" applyNumberFormat="1" applyFont="1" applyFill="1" applyBorder="1" applyAlignment="1" applyProtection="1">
      <alignment horizontal="center" vertical="center" shrinkToFit="1"/>
      <protection locked="0"/>
    </xf>
    <xf numFmtId="177" fontId="14" fillId="7" borderId="105" xfId="2" applyNumberFormat="1" applyFont="1" applyFill="1" applyBorder="1" applyAlignment="1" applyProtection="1">
      <alignment horizontal="center" vertical="center" shrinkToFit="1"/>
      <protection locked="0"/>
    </xf>
    <xf numFmtId="177" fontId="15" fillId="2" borderId="117" xfId="2" applyNumberFormat="1" applyFont="1" applyFill="1" applyBorder="1" applyAlignment="1" applyProtection="1">
      <alignment horizontal="center" vertical="center" shrinkToFit="1"/>
    </xf>
    <xf numFmtId="177" fontId="15" fillId="2" borderId="6" xfId="2" applyNumberFormat="1" applyFont="1" applyFill="1" applyBorder="1" applyAlignment="1" applyProtection="1">
      <alignment horizontal="center" vertical="center" shrinkToFit="1"/>
    </xf>
    <xf numFmtId="177" fontId="15" fillId="2" borderId="118" xfId="2" applyNumberFormat="1" applyFont="1" applyFill="1" applyBorder="1" applyAlignment="1" applyProtection="1">
      <alignment horizontal="center" vertical="center" shrinkToFit="1"/>
    </xf>
    <xf numFmtId="177" fontId="15" fillId="6" borderId="119" xfId="2" applyNumberFormat="1" applyFont="1" applyFill="1" applyBorder="1" applyAlignment="1" applyProtection="1">
      <alignment horizontal="center" vertical="center" shrinkToFit="1"/>
      <protection locked="0"/>
    </xf>
    <xf numFmtId="177" fontId="15" fillId="6" borderId="120" xfId="2" applyNumberFormat="1" applyFont="1" applyFill="1" applyBorder="1" applyAlignment="1" applyProtection="1">
      <alignment horizontal="center" vertical="center" shrinkToFit="1"/>
      <protection locked="0"/>
    </xf>
    <xf numFmtId="177" fontId="15" fillId="6" borderId="121" xfId="2" applyNumberFormat="1" applyFont="1" applyFill="1" applyBorder="1" applyAlignment="1" applyProtection="1">
      <alignment horizontal="center" vertical="center" shrinkToFit="1"/>
      <protection locked="0"/>
    </xf>
    <xf numFmtId="0" fontId="10" fillId="5" borderId="122" xfId="0" applyFont="1" applyFill="1" applyBorder="1" applyAlignment="1">
      <alignment horizontal="center" vertical="center" wrapText="1"/>
    </xf>
    <xf numFmtId="0" fontId="10" fillId="5" borderId="123" xfId="0" applyFont="1" applyFill="1" applyBorder="1" applyAlignment="1">
      <alignment horizontal="center" vertical="center" wrapText="1"/>
    </xf>
    <xf numFmtId="0" fontId="10" fillId="8" borderId="124" xfId="0" applyFont="1" applyFill="1" applyBorder="1" applyAlignment="1">
      <alignment horizontal="center" vertical="center" wrapText="1"/>
    </xf>
    <xf numFmtId="0" fontId="10" fillId="8" borderId="124" xfId="0" applyFont="1" applyFill="1" applyBorder="1" applyAlignment="1">
      <alignment horizontal="center" vertical="center"/>
    </xf>
    <xf numFmtId="0" fontId="10" fillId="8" borderId="125" xfId="0" applyFont="1" applyFill="1" applyBorder="1" applyAlignment="1">
      <alignment horizontal="center" vertical="center" wrapText="1"/>
    </xf>
    <xf numFmtId="0" fontId="10" fillId="5" borderId="126" xfId="0" applyFont="1" applyFill="1" applyBorder="1" applyAlignment="1">
      <alignment horizontal="center" vertical="center" wrapText="1"/>
    </xf>
    <xf numFmtId="0" fontId="10" fillId="9" borderId="124" xfId="0" applyFont="1" applyFill="1" applyBorder="1" applyAlignment="1">
      <alignment horizontal="center" vertical="center" wrapText="1"/>
    </xf>
    <xf numFmtId="0" fontId="10" fillId="9" borderId="124" xfId="0" applyFont="1" applyFill="1" applyBorder="1" applyAlignment="1">
      <alignment horizontal="center" vertical="center"/>
    </xf>
    <xf numFmtId="0" fontId="13" fillId="9" borderId="127" xfId="0" applyFont="1" applyFill="1" applyBorder="1" applyAlignment="1">
      <alignment horizontal="center" vertical="center"/>
    </xf>
    <xf numFmtId="0" fontId="13" fillId="9" borderId="128" xfId="0" applyFont="1" applyFill="1" applyBorder="1" applyAlignment="1">
      <alignment horizontal="center" vertical="center"/>
    </xf>
    <xf numFmtId="0" fontId="13" fillId="9" borderId="18" xfId="0" applyFont="1" applyFill="1" applyBorder="1" applyAlignment="1">
      <alignment horizontal="center" vertical="center"/>
    </xf>
    <xf numFmtId="0" fontId="13" fillId="9" borderId="45" xfId="0" applyFont="1" applyFill="1" applyBorder="1" applyAlignment="1">
      <alignment horizontal="center" vertical="center"/>
    </xf>
    <xf numFmtId="0" fontId="10" fillId="8" borderId="129" xfId="0" applyFont="1" applyFill="1" applyBorder="1" applyAlignment="1">
      <alignment horizontal="center" vertical="center" wrapText="1"/>
    </xf>
    <xf numFmtId="0" fontId="10" fillId="8" borderId="130" xfId="0" applyFont="1" applyFill="1" applyBorder="1" applyAlignment="1">
      <alignment horizontal="center" vertical="center"/>
    </xf>
    <xf numFmtId="0" fontId="10" fillId="8" borderId="131" xfId="0" applyFont="1" applyFill="1" applyBorder="1" applyAlignment="1">
      <alignment horizontal="center" vertical="center" wrapText="1"/>
    </xf>
    <xf numFmtId="0" fontId="10" fillId="8" borderId="132" xfId="0" applyFont="1" applyFill="1" applyBorder="1" applyAlignment="1">
      <alignment horizontal="center" vertical="center" wrapText="1"/>
    </xf>
    <xf numFmtId="0" fontId="10" fillId="5" borderId="74" xfId="0" applyFont="1" applyFill="1" applyBorder="1" applyAlignment="1">
      <alignment horizontal="center" vertical="center" wrapText="1"/>
    </xf>
    <xf numFmtId="0" fontId="10" fillId="9" borderId="129" xfId="0" applyFont="1" applyFill="1" applyBorder="1" applyAlignment="1">
      <alignment horizontal="center" vertical="center" wrapText="1"/>
    </xf>
    <xf numFmtId="0" fontId="10" fillId="9" borderId="130" xfId="0" applyFont="1" applyFill="1" applyBorder="1" applyAlignment="1">
      <alignment horizontal="center" vertical="center"/>
    </xf>
    <xf numFmtId="0" fontId="13" fillId="9" borderId="133" xfId="0" applyFont="1" applyFill="1" applyBorder="1" applyAlignment="1">
      <alignment horizontal="center" vertical="center"/>
    </xf>
    <xf numFmtId="0" fontId="13" fillId="9" borderId="134" xfId="0" applyFont="1" applyFill="1" applyBorder="1" applyAlignment="1">
      <alignment horizontal="center" vertical="center"/>
    </xf>
    <xf numFmtId="0" fontId="13" fillId="9" borderId="135" xfId="0" applyFont="1" applyFill="1" applyBorder="1" applyAlignment="1">
      <alignment horizontal="center" vertical="center"/>
    </xf>
    <xf numFmtId="0" fontId="10" fillId="5" borderId="136" xfId="0" applyFont="1" applyFill="1" applyBorder="1" applyAlignment="1">
      <alignment horizontal="center" vertical="center" wrapText="1"/>
    </xf>
    <xf numFmtId="0" fontId="10" fillId="5" borderId="137" xfId="0" applyFont="1" applyFill="1" applyBorder="1" applyAlignment="1">
      <alignment horizontal="center" vertical="center" wrapText="1"/>
    </xf>
    <xf numFmtId="0" fontId="13" fillId="4" borderId="138" xfId="0" applyFont="1" applyFill="1" applyBorder="1" applyAlignment="1">
      <alignment horizontal="center" vertical="center"/>
    </xf>
    <xf numFmtId="0" fontId="13" fillId="4" borderId="127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center" vertical="center"/>
    </xf>
    <xf numFmtId="0" fontId="13" fillId="4" borderId="139" xfId="0" applyFont="1" applyFill="1" applyBorder="1" applyAlignment="1">
      <alignment horizontal="center" vertical="center"/>
    </xf>
    <xf numFmtId="0" fontId="13" fillId="4" borderId="125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0" fillId="5" borderId="140" xfId="0" applyFont="1" applyFill="1" applyBorder="1" applyAlignment="1">
      <alignment horizontal="center" vertical="center" wrapText="1"/>
    </xf>
    <xf numFmtId="0" fontId="10" fillId="5" borderId="141" xfId="0" applyFont="1" applyFill="1" applyBorder="1" applyAlignment="1">
      <alignment horizontal="center" vertical="center" wrapText="1"/>
    </xf>
    <xf numFmtId="0" fontId="10" fillId="5" borderId="142" xfId="0" applyFont="1" applyFill="1" applyBorder="1" applyAlignment="1">
      <alignment horizontal="center" vertical="center" wrapText="1"/>
    </xf>
    <xf numFmtId="0" fontId="10" fillId="5" borderId="143" xfId="0" applyFont="1" applyFill="1" applyBorder="1" applyAlignment="1">
      <alignment horizontal="center" vertical="center" wrapText="1"/>
    </xf>
    <xf numFmtId="0" fontId="10" fillId="8" borderId="144" xfId="0" applyFont="1" applyFill="1" applyBorder="1" applyAlignment="1">
      <alignment horizontal="center" vertical="center"/>
    </xf>
    <xf numFmtId="0" fontId="10" fillId="8" borderId="22" xfId="0" applyFont="1" applyFill="1" applyBorder="1" applyAlignment="1">
      <alignment horizontal="center" vertical="center" wrapText="1"/>
    </xf>
    <xf numFmtId="0" fontId="10" fillId="9" borderId="144" xfId="0" applyFont="1" applyFill="1" applyBorder="1" applyAlignment="1">
      <alignment horizontal="center" vertical="center"/>
    </xf>
    <xf numFmtId="0" fontId="17" fillId="6" borderId="87" xfId="0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0" fontId="17" fillId="6" borderId="145" xfId="0" applyFont="1" applyFill="1" applyBorder="1" applyAlignment="1">
      <alignment horizontal="center" vertical="center"/>
    </xf>
    <xf numFmtId="0" fontId="25" fillId="6" borderId="146" xfId="0" applyFont="1" applyFill="1" applyBorder="1" applyAlignment="1">
      <alignment horizontal="center" vertical="center"/>
    </xf>
    <xf numFmtId="0" fontId="25" fillId="6" borderId="147" xfId="0" applyFont="1" applyFill="1" applyBorder="1" applyAlignment="1">
      <alignment horizontal="center" vertical="center"/>
    </xf>
    <xf numFmtId="0" fontId="25" fillId="6" borderId="148" xfId="0" applyFont="1" applyFill="1" applyBorder="1" applyAlignment="1">
      <alignment horizontal="center" vertical="center"/>
    </xf>
    <xf numFmtId="0" fontId="24" fillId="6" borderId="116" xfId="0" applyFont="1" applyFill="1" applyBorder="1" applyAlignment="1">
      <alignment horizontal="center" vertical="center"/>
    </xf>
    <xf numFmtId="0" fontId="24" fillId="6" borderId="149" xfId="0" applyFont="1" applyFill="1" applyBorder="1" applyAlignment="1">
      <alignment horizontal="center" vertical="center"/>
    </xf>
    <xf numFmtId="0" fontId="24" fillId="6" borderId="150" xfId="0" applyFont="1" applyFill="1" applyBorder="1" applyAlignment="1">
      <alignment horizontal="center" vertical="center"/>
    </xf>
    <xf numFmtId="0" fontId="10" fillId="4" borderId="151" xfId="0" applyFont="1" applyFill="1" applyBorder="1" applyAlignment="1">
      <alignment horizontal="center" vertical="center" wrapText="1"/>
    </xf>
    <xf numFmtId="0" fontId="10" fillId="4" borderId="124" xfId="0" applyFont="1" applyFill="1" applyBorder="1" applyAlignment="1">
      <alignment horizontal="center" vertical="center"/>
    </xf>
    <xf numFmtId="0" fontId="10" fillId="4" borderId="144" xfId="0" applyFont="1" applyFill="1" applyBorder="1" applyAlignment="1">
      <alignment horizontal="center" vertical="center"/>
    </xf>
    <xf numFmtId="0" fontId="13" fillId="9" borderId="152" xfId="0" applyFont="1" applyFill="1" applyBorder="1" applyAlignment="1">
      <alignment horizontal="center" vertical="center"/>
    </xf>
    <xf numFmtId="0" fontId="13" fillId="9" borderId="153" xfId="0" applyFont="1" applyFill="1" applyBorder="1" applyAlignment="1">
      <alignment horizontal="center" vertical="center"/>
    </xf>
    <xf numFmtId="0" fontId="13" fillId="9" borderId="63" xfId="0" applyFont="1" applyFill="1" applyBorder="1" applyAlignment="1">
      <alignment horizontal="center" vertical="center"/>
    </xf>
  </cellXfs>
  <cellStyles count="5">
    <cellStyle name="桁区切り" xfId="1" builtinId="6"/>
    <cellStyle name="通貨" xfId="2" builtinId="7"/>
    <cellStyle name="標準" xfId="0" builtinId="0"/>
    <cellStyle name="標準_ｸﾚｼﾞｯﾄ料率比較" xfId="3"/>
    <cellStyle name="標準_分割払早見表_60回払" xfId="4"/>
  </cellStyles>
  <dxfs count="59"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77208</xdr:colOff>
      <xdr:row>10</xdr:row>
      <xdr:rowOff>306705</xdr:rowOff>
    </xdr:from>
    <xdr:to>
      <xdr:col>8</xdr:col>
      <xdr:colOff>1201134</xdr:colOff>
      <xdr:row>13</xdr:row>
      <xdr:rowOff>36298</xdr:rowOff>
    </xdr:to>
    <xdr:sp macro="" textlink="">
      <xdr:nvSpPr>
        <xdr:cNvPr id="3" name="角丸四角形 2"/>
        <xdr:cNvSpPr/>
      </xdr:nvSpPr>
      <xdr:spPr bwMode="auto">
        <a:xfrm>
          <a:off x="9169773" y="3181350"/>
          <a:ext cx="2743200" cy="914400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②審査依頼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審査受付　：　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9:30 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～ 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20:00 </a:t>
          </a: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TEL:03-5144-1630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FAX:0120-502-204</a:t>
          </a: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*当日中の審査結果を希望する場合、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急ぎの旨を電話連絡して下さい。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75527</xdr:colOff>
      <xdr:row>13</xdr:row>
      <xdr:rowOff>74294</xdr:rowOff>
    </xdr:from>
    <xdr:to>
      <xdr:col>8</xdr:col>
      <xdr:colOff>1199453</xdr:colOff>
      <xdr:row>16</xdr:row>
      <xdr:rowOff>47665</xdr:rowOff>
    </xdr:to>
    <xdr:sp macro="" textlink="">
      <xdr:nvSpPr>
        <xdr:cNvPr id="4" name="角丸四角形 3"/>
        <xdr:cNvSpPr/>
      </xdr:nvSpPr>
      <xdr:spPr bwMode="auto">
        <a:xfrm>
          <a:off x="9168092" y="4133849"/>
          <a:ext cx="2743200" cy="914401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③審査結果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*オリコビジネスリースより可否の連絡があります。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84535</xdr:colOff>
      <xdr:row>16</xdr:row>
      <xdr:rowOff>78435</xdr:rowOff>
    </xdr:from>
    <xdr:to>
      <xdr:col>8</xdr:col>
      <xdr:colOff>1208461</xdr:colOff>
      <xdr:row>18</xdr:row>
      <xdr:rowOff>204903</xdr:rowOff>
    </xdr:to>
    <xdr:sp macro="" textlink="">
      <xdr:nvSpPr>
        <xdr:cNvPr id="5" name="角丸四角形 4"/>
        <xdr:cNvSpPr/>
      </xdr:nvSpPr>
      <xdr:spPr bwMode="auto">
        <a:xfrm>
          <a:off x="9177833" y="5090050"/>
          <a:ext cx="2740269" cy="661629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④</a:t>
          </a:r>
          <a:r>
            <a:rPr kumimoji="1" lang="en-US" altLang="ja-JP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</a:t>
          </a: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可決時</a:t>
          </a:r>
          <a:r>
            <a:rPr kumimoji="1" lang="en-US" altLang="ja-JP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器材発注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91258</xdr:colOff>
      <xdr:row>18</xdr:row>
      <xdr:rowOff>246091</xdr:rowOff>
    </xdr:from>
    <xdr:to>
      <xdr:col>8</xdr:col>
      <xdr:colOff>1215184</xdr:colOff>
      <xdr:row>21</xdr:row>
      <xdr:rowOff>117230</xdr:rowOff>
    </xdr:to>
    <xdr:sp macro="" textlink="">
      <xdr:nvSpPr>
        <xdr:cNvPr id="6" name="角丸四角形 5"/>
        <xdr:cNvSpPr/>
      </xdr:nvSpPr>
      <xdr:spPr bwMode="auto">
        <a:xfrm>
          <a:off x="9184556" y="5785245"/>
          <a:ext cx="2740269" cy="662447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⑤納品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93240</xdr:colOff>
      <xdr:row>21</xdr:row>
      <xdr:rowOff>147271</xdr:rowOff>
    </xdr:from>
    <xdr:to>
      <xdr:col>8</xdr:col>
      <xdr:colOff>1217166</xdr:colOff>
      <xdr:row>25</xdr:row>
      <xdr:rowOff>1</xdr:rowOff>
    </xdr:to>
    <xdr:sp macro="" textlink="">
      <xdr:nvSpPr>
        <xdr:cNvPr id="7" name="角丸四角形 6"/>
        <xdr:cNvSpPr/>
      </xdr:nvSpPr>
      <xdr:spPr bwMode="auto">
        <a:xfrm>
          <a:off x="9186538" y="6477733"/>
          <a:ext cx="2740269" cy="907806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⑥契約書原本郵送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*相対するｵﾘｺｸﾚｼﾞｯﾄｾﾝﾀｰに</a:t>
          </a: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原本を郵送します。</a:t>
          </a:r>
        </a:p>
      </xdr:txBody>
    </xdr:sp>
    <xdr:clientData/>
  </xdr:twoCellAnchor>
  <xdr:twoCellAnchor>
    <xdr:from>
      <xdr:col>7</xdr:col>
      <xdr:colOff>84608</xdr:colOff>
      <xdr:row>8</xdr:row>
      <xdr:rowOff>17721</xdr:rowOff>
    </xdr:from>
    <xdr:to>
      <xdr:col>8</xdr:col>
      <xdr:colOff>1202703</xdr:colOff>
      <xdr:row>10</xdr:row>
      <xdr:rowOff>271189</xdr:rowOff>
    </xdr:to>
    <xdr:sp macro="" textlink="">
      <xdr:nvSpPr>
        <xdr:cNvPr id="9" name="角丸四角形 8"/>
        <xdr:cNvSpPr/>
      </xdr:nvSpPr>
      <xdr:spPr bwMode="auto">
        <a:xfrm>
          <a:off x="9177173" y="2227521"/>
          <a:ext cx="2737101" cy="918321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algn="ctr">
            <a:lnSpc>
              <a:spcPts val="1700"/>
            </a:lnSpc>
          </a:pPr>
          <a:r>
            <a:rPr kumimoji="1" lang="ja-JP" altLang="en-US" sz="1200" b="1" u="sng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①申込書記入</a:t>
          </a:r>
          <a:endParaRPr kumimoji="1" lang="en-US" altLang="ja-JP" sz="1200" b="1" u="sng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ctr">
            <a:lnSpc>
              <a:spcPts val="1200"/>
            </a:lnSpc>
          </a:pPr>
          <a:r>
            <a:rPr kumimoji="1" lang="ja-JP" altLang="en-US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ﾘｰｽ</a:t>
          </a:r>
          <a:r>
            <a:rPr kumimoji="1" lang="en-US" altLang="ja-JP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/</a:t>
          </a:r>
          <a:r>
            <a:rPr kumimoji="1" lang="ja-JP" altLang="en-US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ｸﾚｼﾞｯﾄ契約書、もしくは、所定の審査申込書、に</a:t>
          </a:r>
          <a:endParaRPr kumimoji="1" lang="en-US" altLang="ja-JP" sz="800" b="0" u="none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ctr">
            <a:lnSpc>
              <a:spcPts val="1000"/>
            </a:lnSpc>
          </a:pPr>
          <a:r>
            <a:rPr kumimoji="1" lang="ja-JP" altLang="en-US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ご記入頂きます</a:t>
          </a:r>
          <a:r>
            <a:rPr kumimoji="1" lang="en-US" altLang="ja-JP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</a:t>
          </a:r>
          <a:r>
            <a:rPr kumimoji="1" lang="ja-JP" altLang="en-US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押印必須</a:t>
          </a:r>
          <a:r>
            <a:rPr kumimoji="1" lang="en-US" altLang="ja-JP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r>
            <a:rPr kumimoji="1" lang="ja-JP" altLang="en-US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70485</xdr:colOff>
      <xdr:row>8</xdr:row>
      <xdr:rowOff>39560</xdr:rowOff>
    </xdr:from>
    <xdr:to>
      <xdr:col>12</xdr:col>
      <xdr:colOff>1186779</xdr:colOff>
      <xdr:row>10</xdr:row>
      <xdr:rowOff>192561</xdr:rowOff>
    </xdr:to>
    <xdr:sp macro="" textlink="">
      <xdr:nvSpPr>
        <xdr:cNvPr id="2" name="角丸四角形 1"/>
        <xdr:cNvSpPr/>
      </xdr:nvSpPr>
      <xdr:spPr bwMode="auto">
        <a:xfrm>
          <a:off x="9677400" y="2241740"/>
          <a:ext cx="2638425" cy="825310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algn="ctr">
            <a:lnSpc>
              <a:spcPts val="1700"/>
            </a:lnSpc>
          </a:pPr>
          <a:r>
            <a:rPr kumimoji="1" lang="ja-JP" altLang="en-US" sz="1200" b="1" u="sng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①申込書記入</a:t>
          </a:r>
          <a:endParaRPr kumimoji="1" lang="en-US" altLang="ja-JP" sz="1200" b="1" u="sng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ctr">
            <a:lnSpc>
              <a:spcPts val="1200"/>
            </a:lnSpc>
          </a:pPr>
          <a:r>
            <a:rPr kumimoji="1" lang="ja-JP" altLang="en-US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ﾘｰｽ</a:t>
          </a:r>
          <a:r>
            <a:rPr kumimoji="1" lang="en-US" altLang="ja-JP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/</a:t>
          </a:r>
          <a:r>
            <a:rPr kumimoji="1" lang="ja-JP" altLang="en-US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ｸﾚｼﾞｯﾄ契約書、もしくは、所定の審査申込書、に</a:t>
          </a:r>
          <a:endParaRPr kumimoji="1" lang="en-US" altLang="ja-JP" sz="800" b="0" u="none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ctr">
            <a:lnSpc>
              <a:spcPts val="900"/>
            </a:lnSpc>
          </a:pPr>
          <a:r>
            <a:rPr kumimoji="1" lang="ja-JP" altLang="en-US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ご記入頂きます</a:t>
          </a:r>
          <a:r>
            <a:rPr kumimoji="1" lang="en-US" altLang="ja-JP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</a:t>
          </a:r>
          <a:r>
            <a:rPr kumimoji="1" lang="ja-JP" altLang="en-US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押印必須</a:t>
          </a:r>
          <a:r>
            <a:rPr kumimoji="1" lang="en-US" altLang="ja-JP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r>
            <a:rPr kumimoji="1" lang="ja-JP" altLang="en-US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</a:p>
      </xdr:txBody>
    </xdr:sp>
    <xdr:clientData/>
  </xdr:twoCellAnchor>
  <xdr:twoCellAnchor>
    <xdr:from>
      <xdr:col>11</xdr:col>
      <xdr:colOff>77208</xdr:colOff>
      <xdr:row>10</xdr:row>
      <xdr:rowOff>295275</xdr:rowOff>
    </xdr:from>
    <xdr:to>
      <xdr:col>12</xdr:col>
      <xdr:colOff>1193507</xdr:colOff>
      <xdr:row>12</xdr:row>
      <xdr:rowOff>358589</xdr:rowOff>
    </xdr:to>
    <xdr:sp macro="" textlink="">
      <xdr:nvSpPr>
        <xdr:cNvPr id="3" name="角丸四角形 2"/>
        <xdr:cNvSpPr/>
      </xdr:nvSpPr>
      <xdr:spPr bwMode="auto">
        <a:xfrm>
          <a:off x="9651066" y="3163981"/>
          <a:ext cx="2638985" cy="870137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②審査依頼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審査受付　：　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9:30 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～ 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18:00 </a:t>
          </a: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TEL:03-6865-3029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FAX:050-3786-8107</a:t>
          </a: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*当日中の審査結果を希望する場合、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15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時までに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審査依頼を行い、急ぎの旨を電話連絡して下さい。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11</xdr:col>
      <xdr:colOff>66002</xdr:colOff>
      <xdr:row>13</xdr:row>
      <xdr:rowOff>35081</xdr:rowOff>
    </xdr:from>
    <xdr:to>
      <xdr:col>12</xdr:col>
      <xdr:colOff>1189749</xdr:colOff>
      <xdr:row>16</xdr:row>
      <xdr:rowOff>201720</xdr:rowOff>
    </xdr:to>
    <xdr:sp macro="" textlink="">
      <xdr:nvSpPr>
        <xdr:cNvPr id="4" name="角丸四角形 3"/>
        <xdr:cNvSpPr/>
      </xdr:nvSpPr>
      <xdr:spPr bwMode="auto">
        <a:xfrm>
          <a:off x="9639860" y="4106402"/>
          <a:ext cx="2638985" cy="1115539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③審査結果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*三菱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UFJ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リースより可否の連絡があります。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審査可決時は、ﾘｰｽ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/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ｸﾚｼﾞｯﾄ契約書の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右上に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｢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承認番号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｣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を記入します。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*審査申込書にて審査依頼を行った場合、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本契約書を取得して下さい。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11</xdr:col>
      <xdr:colOff>77208</xdr:colOff>
      <xdr:row>16</xdr:row>
      <xdr:rowOff>268936</xdr:rowOff>
    </xdr:from>
    <xdr:to>
      <xdr:col>12</xdr:col>
      <xdr:colOff>1193507</xdr:colOff>
      <xdr:row>18</xdr:row>
      <xdr:rowOff>235318</xdr:rowOff>
    </xdr:to>
    <xdr:sp macro="" textlink="">
      <xdr:nvSpPr>
        <xdr:cNvPr id="5" name="角丸四角形 4"/>
        <xdr:cNvSpPr/>
      </xdr:nvSpPr>
      <xdr:spPr bwMode="auto">
        <a:xfrm>
          <a:off x="9651066" y="5289171"/>
          <a:ext cx="2638985" cy="504265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④</a:t>
          </a:r>
          <a:r>
            <a:rPr kumimoji="1" lang="en-US" altLang="ja-JP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</a:t>
          </a: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可決時</a:t>
          </a:r>
          <a:r>
            <a:rPr kumimoji="1" lang="en-US" altLang="ja-JP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器材発注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11</xdr:col>
      <xdr:colOff>83931</xdr:colOff>
      <xdr:row>19</xdr:row>
      <xdr:rowOff>33611</xdr:rowOff>
    </xdr:from>
    <xdr:to>
      <xdr:col>12</xdr:col>
      <xdr:colOff>1192754</xdr:colOff>
      <xdr:row>21</xdr:row>
      <xdr:rowOff>12003</xdr:rowOff>
    </xdr:to>
    <xdr:sp macro="" textlink="">
      <xdr:nvSpPr>
        <xdr:cNvPr id="6" name="角丸四角形 5"/>
        <xdr:cNvSpPr/>
      </xdr:nvSpPr>
      <xdr:spPr bwMode="auto">
        <a:xfrm>
          <a:off x="9657789" y="5860670"/>
          <a:ext cx="2638985" cy="516274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⑤納品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11</xdr:col>
      <xdr:colOff>72725</xdr:colOff>
      <xdr:row>21</xdr:row>
      <xdr:rowOff>74435</xdr:rowOff>
    </xdr:from>
    <xdr:to>
      <xdr:col>12</xdr:col>
      <xdr:colOff>1189019</xdr:colOff>
      <xdr:row>24</xdr:row>
      <xdr:rowOff>257735</xdr:rowOff>
    </xdr:to>
    <xdr:sp macro="" textlink="">
      <xdr:nvSpPr>
        <xdr:cNvPr id="7" name="角丸四角形 6"/>
        <xdr:cNvSpPr/>
      </xdr:nvSpPr>
      <xdr:spPr bwMode="auto">
        <a:xfrm>
          <a:off x="9646583" y="6439376"/>
          <a:ext cx="2638985" cy="990124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⑥契約書原本郵送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*以下宛先に郵送します。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〒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100-6525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東京都千代田区丸の内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1-5-1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新丸の内ビルディング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三菱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UFJ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リース株式会社　市場開発部　宛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64099</xdr:colOff>
      <xdr:row>5</xdr:row>
      <xdr:rowOff>186466</xdr:rowOff>
    </xdr:from>
    <xdr:to>
      <xdr:col>15</xdr:col>
      <xdr:colOff>801407</xdr:colOff>
      <xdr:row>7</xdr:row>
      <xdr:rowOff>268933</xdr:rowOff>
    </xdr:to>
    <xdr:sp macro="" textlink="">
      <xdr:nvSpPr>
        <xdr:cNvPr id="2" name="角丸四角形 1"/>
        <xdr:cNvSpPr/>
      </xdr:nvSpPr>
      <xdr:spPr bwMode="auto">
        <a:xfrm>
          <a:off x="10526807" y="1725706"/>
          <a:ext cx="1732428" cy="829232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algn="ctr">
            <a:lnSpc>
              <a:spcPts val="1800"/>
            </a:lnSpc>
          </a:pPr>
          <a:r>
            <a:rPr kumimoji="1" lang="ja-JP" altLang="en-US" sz="1200" b="1" u="sng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①申込書記入</a:t>
          </a:r>
          <a:endParaRPr kumimoji="1" lang="en-US" altLang="ja-JP" sz="1200" b="1" u="sng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ctr">
            <a:lnSpc>
              <a:spcPts val="1200"/>
            </a:lnSpc>
          </a:pPr>
          <a:r>
            <a:rPr kumimoji="1" lang="ja-JP" altLang="en-US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ｸﾚｼﾞｯﾄ申込書、に</a:t>
          </a:r>
          <a:endParaRPr kumimoji="1" lang="en-US" altLang="ja-JP" sz="800" b="0" u="none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ctr">
            <a:lnSpc>
              <a:spcPts val="900"/>
            </a:lnSpc>
          </a:pPr>
          <a:r>
            <a:rPr kumimoji="1" lang="ja-JP" altLang="en-US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ご記入頂きます</a:t>
          </a:r>
          <a:r>
            <a:rPr kumimoji="1" lang="en-US" altLang="ja-JP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</a:t>
          </a:r>
          <a:r>
            <a:rPr kumimoji="1" lang="ja-JP" altLang="en-US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押印必須</a:t>
          </a:r>
          <a:r>
            <a:rPr kumimoji="1" lang="en-US" altLang="ja-JP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r>
            <a:rPr kumimoji="1" lang="ja-JP" altLang="en-US" sz="80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</a:p>
      </xdr:txBody>
    </xdr:sp>
    <xdr:clientData/>
  </xdr:twoCellAnchor>
  <xdr:twoCellAnchor>
    <xdr:from>
      <xdr:col>14</xdr:col>
      <xdr:colOff>59616</xdr:colOff>
      <xdr:row>7</xdr:row>
      <xdr:rowOff>371808</xdr:rowOff>
    </xdr:from>
    <xdr:to>
      <xdr:col>15</xdr:col>
      <xdr:colOff>781842</xdr:colOff>
      <xdr:row>10</xdr:row>
      <xdr:rowOff>24182</xdr:rowOff>
    </xdr:to>
    <xdr:sp macro="" textlink="">
      <xdr:nvSpPr>
        <xdr:cNvPr id="3" name="角丸四角形 2"/>
        <xdr:cNvSpPr/>
      </xdr:nvSpPr>
      <xdr:spPr bwMode="auto">
        <a:xfrm>
          <a:off x="10522324" y="2650188"/>
          <a:ext cx="1732428" cy="870137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②審査依頼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審査受付：　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9:30 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～ 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20:00 </a:t>
          </a: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ｵﾘｺ窓口はｴﾘｱによって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異なります。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14</xdr:col>
      <xdr:colOff>59616</xdr:colOff>
      <xdr:row>10</xdr:row>
      <xdr:rowOff>103994</xdr:rowOff>
    </xdr:from>
    <xdr:to>
      <xdr:col>15</xdr:col>
      <xdr:colOff>781842</xdr:colOff>
      <xdr:row>13</xdr:row>
      <xdr:rowOff>1685</xdr:rowOff>
    </xdr:to>
    <xdr:sp macro="" textlink="">
      <xdr:nvSpPr>
        <xdr:cNvPr id="4" name="角丸四角形 3"/>
        <xdr:cNvSpPr/>
      </xdr:nvSpPr>
      <xdr:spPr bwMode="auto">
        <a:xfrm>
          <a:off x="10522324" y="3592609"/>
          <a:ext cx="1732428" cy="1115539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③審査結果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*ｵﾘｺより可否の連絡があります。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可決時は、ｸﾚｼﾞｯﾄ申込書の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左上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(B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片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に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16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桁承認番号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を記入します。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14</xdr:col>
      <xdr:colOff>59616</xdr:colOff>
      <xdr:row>13</xdr:row>
      <xdr:rowOff>68907</xdr:rowOff>
    </xdr:from>
    <xdr:to>
      <xdr:col>15</xdr:col>
      <xdr:colOff>781842</xdr:colOff>
      <xdr:row>14</xdr:row>
      <xdr:rowOff>177342</xdr:rowOff>
    </xdr:to>
    <xdr:sp macro="" textlink="">
      <xdr:nvSpPr>
        <xdr:cNvPr id="5" name="角丸四角形 4"/>
        <xdr:cNvSpPr/>
      </xdr:nvSpPr>
      <xdr:spPr bwMode="auto">
        <a:xfrm>
          <a:off x="10522324" y="4775378"/>
          <a:ext cx="1732428" cy="504265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④</a:t>
          </a:r>
          <a:r>
            <a:rPr kumimoji="1" lang="en-US" altLang="ja-JP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</a:t>
          </a: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可決時</a:t>
          </a:r>
          <a:r>
            <a:rPr kumimoji="1" lang="en-US" altLang="ja-JP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器材発注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14</xdr:col>
      <xdr:colOff>66339</xdr:colOff>
      <xdr:row>14</xdr:row>
      <xdr:rowOff>236995</xdr:rowOff>
    </xdr:from>
    <xdr:to>
      <xdr:col>15</xdr:col>
      <xdr:colOff>803647</xdr:colOff>
      <xdr:row>16</xdr:row>
      <xdr:rowOff>80916</xdr:rowOff>
    </xdr:to>
    <xdr:sp macro="" textlink="">
      <xdr:nvSpPr>
        <xdr:cNvPr id="6" name="角丸四角形 5"/>
        <xdr:cNvSpPr/>
      </xdr:nvSpPr>
      <xdr:spPr bwMode="auto">
        <a:xfrm>
          <a:off x="10529047" y="5346877"/>
          <a:ext cx="1732428" cy="516274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⑤納品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14</xdr:col>
      <xdr:colOff>66339</xdr:colOff>
      <xdr:row>16</xdr:row>
      <xdr:rowOff>150968</xdr:rowOff>
    </xdr:from>
    <xdr:to>
      <xdr:col>15</xdr:col>
      <xdr:colOff>803647</xdr:colOff>
      <xdr:row>20</xdr:row>
      <xdr:rowOff>57729</xdr:rowOff>
    </xdr:to>
    <xdr:sp macro="" textlink="">
      <xdr:nvSpPr>
        <xdr:cNvPr id="7" name="角丸四角形 6"/>
        <xdr:cNvSpPr/>
      </xdr:nvSpPr>
      <xdr:spPr bwMode="auto">
        <a:xfrm>
          <a:off x="10529047" y="5925583"/>
          <a:ext cx="1732428" cy="990124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⑥申込書原本郵送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*相対するｵﾘｺｸﾚｼﾞｯﾄｾﾝﾀｰに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原本を郵送します。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70485</xdr:colOff>
      <xdr:row>8</xdr:row>
      <xdr:rowOff>39560</xdr:rowOff>
    </xdr:from>
    <xdr:to>
      <xdr:col>11</xdr:col>
      <xdr:colOff>1186779</xdr:colOff>
      <xdr:row>9</xdr:row>
      <xdr:rowOff>182035</xdr:rowOff>
    </xdr:to>
    <xdr:sp macro="" textlink="">
      <xdr:nvSpPr>
        <xdr:cNvPr id="2" name="角丸四角形 1"/>
        <xdr:cNvSpPr/>
      </xdr:nvSpPr>
      <xdr:spPr bwMode="auto">
        <a:xfrm>
          <a:off x="9025618" y="2236297"/>
          <a:ext cx="2639786" cy="408500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200" b="1" u="sng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①申込書記入</a:t>
          </a:r>
        </a:p>
      </xdr:txBody>
    </xdr:sp>
    <xdr:clientData/>
  </xdr:twoCellAnchor>
  <xdr:twoCellAnchor>
    <xdr:from>
      <xdr:col>10</xdr:col>
      <xdr:colOff>77208</xdr:colOff>
      <xdr:row>9</xdr:row>
      <xdr:rowOff>239956</xdr:rowOff>
    </xdr:from>
    <xdr:to>
      <xdr:col>11</xdr:col>
      <xdr:colOff>1193507</xdr:colOff>
      <xdr:row>12</xdr:row>
      <xdr:rowOff>176896</xdr:rowOff>
    </xdr:to>
    <xdr:sp macro="" textlink="">
      <xdr:nvSpPr>
        <xdr:cNvPr id="3" name="角丸四角形 2"/>
        <xdr:cNvSpPr/>
      </xdr:nvSpPr>
      <xdr:spPr bwMode="auto">
        <a:xfrm>
          <a:off x="9032341" y="2710469"/>
          <a:ext cx="2639786" cy="1113140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②審査依頼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SFI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リーシング審査受付　：　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9:30 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～ 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17:30 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TEL:03-3475-8957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FAX:03-3475-8650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*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SFI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にて、顧客審査→本人確認という流れの為、急ぎの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場合、予め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TEL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受可能時間をヒアリングし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SFI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に伝えます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77208</xdr:colOff>
      <xdr:row>12</xdr:row>
      <xdr:rowOff>243960</xdr:rowOff>
    </xdr:from>
    <xdr:to>
      <xdr:col>11</xdr:col>
      <xdr:colOff>1193507</xdr:colOff>
      <xdr:row>14</xdr:row>
      <xdr:rowOff>9036</xdr:rowOff>
    </xdr:to>
    <xdr:sp macro="" textlink="">
      <xdr:nvSpPr>
        <xdr:cNvPr id="4" name="角丸四角形 3"/>
        <xdr:cNvSpPr/>
      </xdr:nvSpPr>
      <xdr:spPr bwMode="auto">
        <a:xfrm>
          <a:off x="9032341" y="3898294"/>
          <a:ext cx="2639786" cy="554291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③審査結果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*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SFI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リーシングより可否の連絡があります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77208</xdr:colOff>
      <xdr:row>14</xdr:row>
      <xdr:rowOff>81087</xdr:rowOff>
    </xdr:from>
    <xdr:to>
      <xdr:col>11</xdr:col>
      <xdr:colOff>1193507</xdr:colOff>
      <xdr:row>15</xdr:row>
      <xdr:rowOff>81643</xdr:rowOff>
    </xdr:to>
    <xdr:sp macro="" textlink="">
      <xdr:nvSpPr>
        <xdr:cNvPr id="5" name="角丸四角形 4"/>
        <xdr:cNvSpPr/>
      </xdr:nvSpPr>
      <xdr:spPr bwMode="auto">
        <a:xfrm>
          <a:off x="9032341" y="4517016"/>
          <a:ext cx="2639786" cy="395163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④</a:t>
          </a:r>
          <a:r>
            <a:rPr kumimoji="1" lang="en-US" altLang="ja-JP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</a:t>
          </a: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可決時</a:t>
          </a:r>
          <a:r>
            <a:rPr kumimoji="1" lang="en-US" altLang="ja-JP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器材発注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83931</xdr:colOff>
      <xdr:row>15</xdr:row>
      <xdr:rowOff>149680</xdr:rowOff>
    </xdr:from>
    <xdr:to>
      <xdr:col>11</xdr:col>
      <xdr:colOff>1192754</xdr:colOff>
      <xdr:row>17</xdr:row>
      <xdr:rowOff>258538</xdr:rowOff>
    </xdr:to>
    <xdr:sp macro="" textlink="">
      <xdr:nvSpPr>
        <xdr:cNvPr id="6" name="角丸四角形 5"/>
        <xdr:cNvSpPr/>
      </xdr:nvSpPr>
      <xdr:spPr bwMode="auto">
        <a:xfrm>
          <a:off x="9039064" y="4980216"/>
          <a:ext cx="2639786" cy="898072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⑤納品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*ｸﾚｼﾞｯﾄの場合、契約書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F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面の商品受領確認証、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ﾘｰｽの場合、契約書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H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面の物件借受証、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に署名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/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捺印してもらいます。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72725</xdr:colOff>
      <xdr:row>18</xdr:row>
      <xdr:rowOff>40822</xdr:rowOff>
    </xdr:from>
    <xdr:to>
      <xdr:col>11</xdr:col>
      <xdr:colOff>1189019</xdr:colOff>
      <xdr:row>22</xdr:row>
      <xdr:rowOff>3</xdr:rowOff>
    </xdr:to>
    <xdr:sp macro="" textlink="">
      <xdr:nvSpPr>
        <xdr:cNvPr id="7" name="角丸四角形 6"/>
        <xdr:cNvSpPr/>
      </xdr:nvSpPr>
      <xdr:spPr bwMode="auto">
        <a:xfrm>
          <a:off x="9027858" y="5932715"/>
          <a:ext cx="2639786" cy="1047752"/>
        </a:xfrm>
        <a:prstGeom prst="roundRect">
          <a:avLst>
            <a:gd name="adj" fmla="val 7843"/>
          </a:avLst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⑥契約書原本郵送</a:t>
          </a:r>
          <a:endParaRPr kumimoji="1" lang="en-US" altLang="ja-JP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*専用封筒に入れて以下宛先に郵送します。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〒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107-8790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東京都港区南青山</a:t>
          </a: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1-1-1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新青山ビルヂング東館　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SFI</a:t>
          </a: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リーシング株式会社　提携営業部</a:t>
          </a:r>
          <a:endParaRPr kumimoji="1" lang="en-US" altLang="ja-JP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zoomScale="70" zoomScaleNormal="70" zoomScaleSheetLayoutView="70" workbookViewId="0">
      <selection activeCell="E10" sqref="E10:G10"/>
    </sheetView>
  </sheetViews>
  <sheetFormatPr defaultColWidth="9" defaultRowHeight="15" x14ac:dyDescent="0.3"/>
  <cols>
    <col min="1" max="1" width="47.109375" style="69" customWidth="1"/>
    <col min="2" max="2" width="4" style="69" customWidth="1"/>
    <col min="3" max="3" width="17.6640625" style="69" customWidth="1"/>
    <col min="4" max="4" width="6.44140625" style="69" customWidth="1"/>
    <col min="5" max="7" width="14.6640625" style="73" customWidth="1"/>
    <col min="8" max="9" width="19.77734375" style="69" customWidth="1"/>
    <col min="10" max="16384" width="9" style="69"/>
  </cols>
  <sheetData>
    <row r="1" spans="1:10" ht="23.4" thickBot="1" x14ac:dyDescent="0.35">
      <c r="A1" s="120" t="s">
        <v>48</v>
      </c>
      <c r="B1" s="1"/>
      <c r="C1" s="2"/>
      <c r="D1" s="2"/>
      <c r="E1" s="20"/>
      <c r="F1" s="21"/>
      <c r="G1" s="21"/>
      <c r="H1" s="3"/>
      <c r="I1" s="19" t="s">
        <v>145</v>
      </c>
      <c r="J1" s="70"/>
    </row>
    <row r="2" spans="1:10" ht="18" customHeight="1" x14ac:dyDescent="0.3">
      <c r="A2" s="174" t="s">
        <v>134</v>
      </c>
      <c r="B2" s="1"/>
      <c r="C2" s="176" t="s">
        <v>21</v>
      </c>
      <c r="D2" s="177"/>
      <c r="E2" s="182" t="s">
        <v>30</v>
      </c>
      <c r="F2" s="183"/>
      <c r="G2" s="184"/>
      <c r="H2" s="185" t="s">
        <v>0</v>
      </c>
      <c r="I2" s="186"/>
      <c r="J2" s="71"/>
    </row>
    <row r="3" spans="1:10" ht="18" customHeight="1" x14ac:dyDescent="0.3">
      <c r="A3" s="174"/>
      <c r="B3" s="1"/>
      <c r="C3" s="178"/>
      <c r="D3" s="179"/>
      <c r="E3" s="113" t="s">
        <v>44</v>
      </c>
      <c r="F3" s="114" t="s">
        <v>45</v>
      </c>
      <c r="G3" s="115" t="s">
        <v>46</v>
      </c>
      <c r="H3" s="111"/>
      <c r="I3" s="112"/>
      <c r="J3" s="71"/>
    </row>
    <row r="4" spans="1:10" ht="18" customHeight="1" thickBot="1" x14ac:dyDescent="0.35">
      <c r="A4" s="175"/>
      <c r="B4" s="1"/>
      <c r="C4" s="180"/>
      <c r="D4" s="181"/>
      <c r="E4" s="116">
        <v>36</v>
      </c>
      <c r="F4" s="117">
        <v>48</v>
      </c>
      <c r="G4" s="118">
        <v>60</v>
      </c>
      <c r="H4" s="78"/>
      <c r="I4" s="43"/>
      <c r="J4" s="71"/>
    </row>
    <row r="5" spans="1:10" ht="46.5" customHeight="1" thickTop="1" thickBot="1" x14ac:dyDescent="0.35">
      <c r="A5" s="175"/>
      <c r="B5" s="5"/>
      <c r="C5" s="6" t="s">
        <v>133</v>
      </c>
      <c r="D5" s="7"/>
      <c r="E5" s="75">
        <v>3.0099999999999998E-2</v>
      </c>
      <c r="F5" s="76">
        <v>2.3199999999999998E-2</v>
      </c>
      <c r="G5" s="77">
        <v>1.9E-2</v>
      </c>
      <c r="H5" s="187" t="s">
        <v>143</v>
      </c>
      <c r="I5" s="188"/>
      <c r="J5" s="71"/>
    </row>
    <row r="6" spans="1:10" x14ac:dyDescent="0.3">
      <c r="A6" s="1"/>
      <c r="B6" s="1"/>
      <c r="C6" s="4" t="s">
        <v>33</v>
      </c>
      <c r="D6" s="40"/>
      <c r="E6" s="41"/>
      <c r="F6" s="41"/>
      <c r="G6" s="41"/>
      <c r="H6" s="39"/>
      <c r="I6" s="39"/>
      <c r="J6" s="72"/>
    </row>
    <row r="7" spans="1:10" ht="15.6" thickBot="1" x14ac:dyDescent="0.35">
      <c r="A7" s="1"/>
      <c r="B7" s="1"/>
      <c r="C7" s="42"/>
      <c r="D7" s="40"/>
      <c r="E7" s="24"/>
      <c r="F7" s="41"/>
      <c r="G7" s="41"/>
      <c r="H7" s="39"/>
      <c r="I7" s="39"/>
      <c r="J7" s="72"/>
    </row>
    <row r="8" spans="1:10" ht="18.600000000000001" x14ac:dyDescent="0.3">
      <c r="A8" s="29" t="s">
        <v>39</v>
      </c>
      <c r="B8" s="9"/>
      <c r="C8" s="195" t="s">
        <v>40</v>
      </c>
      <c r="D8" s="196"/>
      <c r="E8" s="182" t="s">
        <v>30</v>
      </c>
      <c r="F8" s="183"/>
      <c r="G8" s="199"/>
      <c r="H8" s="200" t="s">
        <v>47</v>
      </c>
      <c r="I8" s="201"/>
      <c r="J8" s="71"/>
    </row>
    <row r="9" spans="1:10" ht="19.2" thickBot="1" x14ac:dyDescent="0.35">
      <c r="A9" s="29"/>
      <c r="B9" s="9"/>
      <c r="C9" s="197"/>
      <c r="D9" s="198"/>
      <c r="E9" s="86">
        <v>36</v>
      </c>
      <c r="F9" s="84">
        <v>48</v>
      </c>
      <c r="G9" s="87">
        <v>60</v>
      </c>
      <c r="H9" s="4"/>
      <c r="I9" s="4"/>
      <c r="J9" s="71"/>
    </row>
    <row r="10" spans="1:10" ht="31.5" customHeight="1" x14ac:dyDescent="0.3">
      <c r="A10" s="34" t="s">
        <v>141</v>
      </c>
      <c r="B10" s="28" t="s">
        <v>18</v>
      </c>
      <c r="C10" s="30" t="s">
        <v>59</v>
      </c>
      <c r="D10" s="163"/>
      <c r="E10" s="208">
        <v>346700</v>
      </c>
      <c r="F10" s="209"/>
      <c r="G10" s="210"/>
      <c r="H10" s="4"/>
      <c r="I10" s="4"/>
      <c r="J10" s="71"/>
    </row>
    <row r="11" spans="1:10" ht="31.5" customHeight="1" x14ac:dyDescent="0.3">
      <c r="A11" s="141"/>
      <c r="B11" s="28"/>
      <c r="C11" s="100" t="s">
        <v>55</v>
      </c>
      <c r="D11" s="164">
        <v>0.08</v>
      </c>
      <c r="E11" s="205">
        <f>IF(E10="","",ROUND(E10*D11,0))</f>
        <v>27736</v>
      </c>
      <c r="F11" s="206"/>
      <c r="G11" s="207"/>
      <c r="H11" s="4"/>
      <c r="I11" s="4"/>
      <c r="J11" s="71"/>
    </row>
    <row r="12" spans="1:10" ht="31.5" customHeight="1" x14ac:dyDescent="0.3">
      <c r="A12" s="119"/>
      <c r="B12" s="1"/>
      <c r="C12" s="32" t="s">
        <v>56</v>
      </c>
      <c r="D12" s="165"/>
      <c r="E12" s="202">
        <f>IF(E10="","",E10+E11)</f>
        <v>374436</v>
      </c>
      <c r="F12" s="203"/>
      <c r="G12" s="204"/>
      <c r="H12" s="4"/>
      <c r="I12" s="4"/>
      <c r="J12" s="71"/>
    </row>
    <row r="13" spans="1:10" ht="31.5" customHeight="1" x14ac:dyDescent="0.3">
      <c r="A13" s="36"/>
      <c r="B13" s="28"/>
      <c r="C13" s="145" t="s">
        <v>60</v>
      </c>
      <c r="D13" s="166"/>
      <c r="E13" s="216"/>
      <c r="F13" s="217"/>
      <c r="G13" s="218"/>
      <c r="H13" s="4"/>
      <c r="I13" s="4"/>
      <c r="J13" s="71"/>
    </row>
    <row r="14" spans="1:10" ht="31.5" customHeight="1" thickBot="1" x14ac:dyDescent="0.35">
      <c r="A14" s="18"/>
      <c r="B14" s="1"/>
      <c r="C14" s="148"/>
      <c r="D14" s="167"/>
      <c r="E14" s="153"/>
      <c r="F14" s="151"/>
      <c r="G14" s="152"/>
      <c r="H14" s="4"/>
      <c r="I14" s="4"/>
      <c r="J14" s="71"/>
    </row>
    <row r="15" spans="1:10" s="74" customFormat="1" ht="21" customHeight="1" thickBot="1" x14ac:dyDescent="0.25">
      <c r="A15" s="35"/>
      <c r="B15" s="26"/>
      <c r="C15" s="26"/>
      <c r="D15" s="27"/>
      <c r="E15" s="49" t="s">
        <v>17</v>
      </c>
      <c r="F15" s="49" t="s">
        <v>17</v>
      </c>
      <c r="G15" s="49" t="s">
        <v>17</v>
      </c>
      <c r="H15" s="4"/>
      <c r="I15" s="4"/>
      <c r="J15" s="71"/>
    </row>
    <row r="16" spans="1:10" ht="21" customHeight="1" x14ac:dyDescent="0.3">
      <c r="A16" s="219" t="s">
        <v>142</v>
      </c>
      <c r="B16" s="212" t="s">
        <v>18</v>
      </c>
      <c r="C16" s="213" t="s">
        <v>138</v>
      </c>
      <c r="D16" s="168" t="s">
        <v>52</v>
      </c>
      <c r="E16" s="107">
        <f>IF($E$10="","",IF(ROUNDUP($E$10*E5,-2)&lt;3000,"取扱不可",ROUNDUP($E$10*E5,-2)))</f>
        <v>10500</v>
      </c>
      <c r="F16" s="108">
        <f>IF($E$10="","",IF(ROUNDUP($E$10*F5,-2)&lt;3000,"取扱不可",ROUNDUP($E$10*F5,-2)))</f>
        <v>8100</v>
      </c>
      <c r="G16" s="109">
        <f>IF($E$10="","",IF(ROUNDUP($E$10*G5,-2)&lt;3000,"取扱不可",ROUNDUP($E$10*G5,-2)))</f>
        <v>6600</v>
      </c>
      <c r="H16" s="4"/>
      <c r="I16" s="4"/>
      <c r="J16" s="71"/>
    </row>
    <row r="17" spans="1:10" ht="21" customHeight="1" x14ac:dyDescent="0.3">
      <c r="A17" s="219"/>
      <c r="B17" s="212"/>
      <c r="C17" s="214"/>
      <c r="D17" s="137" t="s">
        <v>53</v>
      </c>
      <c r="E17" s="121">
        <f>IF($E$10="","",IF(E16="取扱不可","取扱不可",INT(E16*D11)))</f>
        <v>840</v>
      </c>
      <c r="F17" s="122">
        <f>IF($E$10="","",IF(F16="取扱不可","取扱不可",INT(F16*D11)))</f>
        <v>648</v>
      </c>
      <c r="G17" s="123">
        <f>IF($E$10="","",IF(G16="取扱不可","取扱不可",INT(G16*D11)))</f>
        <v>528</v>
      </c>
      <c r="H17" s="4"/>
      <c r="I17" s="4"/>
      <c r="J17" s="71"/>
    </row>
    <row r="18" spans="1:10" ht="21" customHeight="1" x14ac:dyDescent="0.3">
      <c r="A18" s="219"/>
      <c r="B18" s="212"/>
      <c r="C18" s="220"/>
      <c r="D18" s="169" t="s">
        <v>54</v>
      </c>
      <c r="E18" s="93">
        <f>IF($E$10="","",IF(E16="取扱不可","取扱不可",E16+E17))</f>
        <v>11340</v>
      </c>
      <c r="F18" s="94">
        <f>IF($E$10="","",IF(F16="取扱不可","取扱不可",F16+F17))</f>
        <v>8748</v>
      </c>
      <c r="G18" s="95">
        <f>IF($E$10="","",IF(G16="取扱不可","取扱不可",G16+G17))</f>
        <v>7128</v>
      </c>
      <c r="H18" s="4"/>
      <c r="I18" s="4"/>
      <c r="J18" s="71"/>
    </row>
    <row r="19" spans="1:10" ht="21" customHeight="1" x14ac:dyDescent="0.3">
      <c r="A19" s="219"/>
      <c r="B19" s="212"/>
      <c r="C19" s="221" t="s">
        <v>139</v>
      </c>
      <c r="D19" s="170" t="s">
        <v>52</v>
      </c>
      <c r="E19" s="189" t="s">
        <v>140</v>
      </c>
      <c r="F19" s="189"/>
      <c r="G19" s="190"/>
      <c r="H19" s="4"/>
      <c r="I19" s="4"/>
      <c r="J19" s="71"/>
    </row>
    <row r="20" spans="1:10" ht="21" customHeight="1" x14ac:dyDescent="0.3">
      <c r="A20" s="219"/>
      <c r="B20" s="212"/>
      <c r="C20" s="214"/>
      <c r="D20" s="147" t="s">
        <v>53</v>
      </c>
      <c r="E20" s="191"/>
      <c r="F20" s="191"/>
      <c r="G20" s="192"/>
      <c r="H20" s="4"/>
      <c r="I20" s="4"/>
      <c r="J20" s="71"/>
    </row>
    <row r="21" spans="1:10" ht="21" customHeight="1" thickBot="1" x14ac:dyDescent="0.35">
      <c r="A21" s="219"/>
      <c r="B21" s="212"/>
      <c r="C21" s="215"/>
      <c r="D21" s="171" t="s">
        <v>54</v>
      </c>
      <c r="E21" s="193"/>
      <c r="F21" s="193"/>
      <c r="G21" s="194"/>
      <c r="H21" s="4"/>
      <c r="I21" s="4"/>
      <c r="J21" s="71"/>
    </row>
    <row r="22" spans="1:10" s="74" customFormat="1" ht="21" customHeight="1" thickBot="1" x14ac:dyDescent="0.25">
      <c r="A22" s="35"/>
      <c r="B22" s="26"/>
      <c r="C22" s="26"/>
      <c r="D22" s="27"/>
      <c r="E22" s="49" t="s">
        <v>17</v>
      </c>
      <c r="F22" s="49" t="s">
        <v>17</v>
      </c>
      <c r="G22" s="49" t="s">
        <v>17</v>
      </c>
      <c r="H22" s="4"/>
      <c r="I22" s="4"/>
      <c r="J22" s="71"/>
    </row>
    <row r="23" spans="1:10" ht="21" customHeight="1" x14ac:dyDescent="0.3">
      <c r="A23" s="211"/>
      <c r="B23" s="212"/>
      <c r="C23" s="213" t="s">
        <v>144</v>
      </c>
      <c r="D23" s="168" t="s">
        <v>52</v>
      </c>
      <c r="E23" s="107">
        <f>IF($E$10="","",IF(E16="取扱不可","取扱不可",E16*E9))</f>
        <v>378000</v>
      </c>
      <c r="F23" s="108">
        <f>IF($E$10="","",IF(F16="取扱不可","取扱不可",F16*F9))</f>
        <v>388800</v>
      </c>
      <c r="G23" s="109">
        <f>IF($E$10="","",IF(G16="取扱不可","取扱不可",G16*G9))</f>
        <v>396000</v>
      </c>
      <c r="H23" s="4"/>
      <c r="I23" s="4"/>
      <c r="J23" s="71"/>
    </row>
    <row r="24" spans="1:10" ht="21" customHeight="1" x14ac:dyDescent="0.3">
      <c r="A24" s="211"/>
      <c r="B24" s="212"/>
      <c r="C24" s="214"/>
      <c r="D24" s="137" t="s">
        <v>53</v>
      </c>
      <c r="E24" s="121">
        <f>IF($E$10="","",IF(E16="取扱不可","取扱不可",E17*E9))</f>
        <v>30240</v>
      </c>
      <c r="F24" s="122">
        <f>IF($E$10="","",IF(F16="取扱不可","取扱不可",F17*F9))</f>
        <v>31104</v>
      </c>
      <c r="G24" s="123">
        <f>IF($E$10="","",IF(G16="取扱不可","取扱不可",G17*G9))</f>
        <v>31680</v>
      </c>
      <c r="H24" s="4"/>
      <c r="I24" s="4"/>
      <c r="J24" s="71"/>
    </row>
    <row r="25" spans="1:10" ht="21" customHeight="1" thickBot="1" x14ac:dyDescent="0.35">
      <c r="A25" s="211"/>
      <c r="B25" s="212"/>
      <c r="C25" s="215"/>
      <c r="D25" s="172" t="s">
        <v>54</v>
      </c>
      <c r="E25" s="144">
        <f>IF($E$10="","",IF(E16="取扱不可","取扱不可",E18*E9))</f>
        <v>408240</v>
      </c>
      <c r="F25" s="134">
        <f>IF($E$10="","",IF(F16="取扱不可","取扱不可",F18*F9))</f>
        <v>419904</v>
      </c>
      <c r="G25" s="135">
        <f>IF($E$10="","",IF(G16="取扱不可","取扱不可",G18*G9))</f>
        <v>427680</v>
      </c>
      <c r="H25" s="4"/>
      <c r="I25" s="4"/>
      <c r="J25" s="71"/>
    </row>
    <row r="26" spans="1:10" x14ac:dyDescent="0.3">
      <c r="A26" s="1"/>
      <c r="B26" s="1"/>
      <c r="C26" s="4"/>
      <c r="D26" s="4"/>
      <c r="E26" s="23"/>
      <c r="F26" s="23"/>
      <c r="G26" s="23"/>
      <c r="H26" s="8"/>
      <c r="I26" s="4"/>
      <c r="J26" s="71"/>
    </row>
    <row r="27" spans="1:10" x14ac:dyDescent="0.3">
      <c r="A27" s="1"/>
      <c r="B27" s="1"/>
      <c r="C27" s="1"/>
      <c r="D27" s="1"/>
      <c r="E27" s="25"/>
      <c r="F27" s="25"/>
      <c r="G27" s="25"/>
      <c r="H27" s="1"/>
      <c r="I27" s="1"/>
    </row>
  </sheetData>
  <sheetProtection password="EACD" sheet="1" selectLockedCells="1"/>
  <mergeCells count="20">
    <mergeCell ref="A23:A25"/>
    <mergeCell ref="B23:B25"/>
    <mergeCell ref="C23:C25"/>
    <mergeCell ref="E13:G13"/>
    <mergeCell ref="A16:A21"/>
    <mergeCell ref="B16:B21"/>
    <mergeCell ref="C16:C18"/>
    <mergeCell ref="C19:C21"/>
    <mergeCell ref="E19:G21"/>
    <mergeCell ref="C8:D9"/>
    <mergeCell ref="E8:G8"/>
    <mergeCell ref="H8:I8"/>
    <mergeCell ref="E12:G12"/>
    <mergeCell ref="E11:G11"/>
    <mergeCell ref="E10:G10"/>
    <mergeCell ref="A2:A5"/>
    <mergeCell ref="C2:D4"/>
    <mergeCell ref="E2:G2"/>
    <mergeCell ref="H2:I2"/>
    <mergeCell ref="H5:I5"/>
  </mergeCells>
  <phoneticPr fontId="5"/>
  <conditionalFormatting sqref="F16:F17">
    <cfRule type="cellIs" dxfId="58" priority="23" stopIfTrue="1" operator="equal">
      <formula>"【取扱なし】"</formula>
    </cfRule>
  </conditionalFormatting>
  <conditionalFormatting sqref="F18:G18">
    <cfRule type="cellIs" dxfId="57" priority="24" stopIfTrue="1" operator="equal">
      <formula>"【取扱なし】"</formula>
    </cfRule>
  </conditionalFormatting>
  <conditionalFormatting sqref="E16:E17">
    <cfRule type="cellIs" dxfId="56" priority="21" stopIfTrue="1" operator="equal">
      <formula>"【取扱なし】"</formula>
    </cfRule>
  </conditionalFormatting>
  <conditionalFormatting sqref="E18">
    <cfRule type="cellIs" dxfId="55" priority="22" stopIfTrue="1" operator="equal">
      <formula>"【取扱なし】"</formula>
    </cfRule>
  </conditionalFormatting>
  <conditionalFormatting sqref="F23:F24">
    <cfRule type="cellIs" dxfId="54" priority="11" stopIfTrue="1" operator="equal">
      <formula>"【取扱なし】"</formula>
    </cfRule>
  </conditionalFormatting>
  <conditionalFormatting sqref="F25:G25">
    <cfRule type="cellIs" dxfId="53" priority="12" stopIfTrue="1" operator="equal">
      <formula>"【取扱なし】"</formula>
    </cfRule>
  </conditionalFormatting>
  <conditionalFormatting sqref="E23:E24">
    <cfRule type="cellIs" dxfId="52" priority="9" stopIfTrue="1" operator="equal">
      <formula>"【取扱なし】"</formula>
    </cfRule>
  </conditionalFormatting>
  <conditionalFormatting sqref="E25">
    <cfRule type="cellIs" dxfId="51" priority="10" stopIfTrue="1" operator="equal">
      <formula>"【取扱なし】"</formula>
    </cfRule>
  </conditionalFormatting>
  <dataValidations count="1">
    <dataValidation type="list" allowBlank="1" showInputMessage="1" showErrorMessage="1" sqref="D11">
      <formula1>"8%,10%,"</formula1>
    </dataValidation>
  </dataValidations>
  <pageMargins left="0.39370078740157483" right="0.39370078740157483" top="0.39370078740157483" bottom="0.39370078740157483" header="0.19685039370078741" footer="0.19685039370078741"/>
  <pageSetup paperSize="9" scale="8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view="pageBreakPreview" zoomScale="70" zoomScaleNormal="70" zoomScaleSheetLayoutView="70" workbookViewId="0">
      <selection activeCell="D11" sqref="D11"/>
    </sheetView>
  </sheetViews>
  <sheetFormatPr defaultColWidth="9" defaultRowHeight="15" x14ac:dyDescent="0.3"/>
  <cols>
    <col min="1" max="1" width="35.6640625" style="69" customWidth="1"/>
    <col min="2" max="2" width="4" style="69" customWidth="1"/>
    <col min="3" max="3" width="17.6640625" style="69" customWidth="1"/>
    <col min="4" max="4" width="6.44140625" style="69" customWidth="1"/>
    <col min="5" max="11" width="8.88671875" style="73" customWidth="1"/>
    <col min="12" max="13" width="18.33203125" style="69" customWidth="1"/>
    <col min="14" max="16384" width="9" style="69"/>
  </cols>
  <sheetData>
    <row r="1" spans="1:14" ht="23.4" thickBot="1" x14ac:dyDescent="0.35">
      <c r="A1" s="120" t="s">
        <v>48</v>
      </c>
      <c r="B1" s="1"/>
      <c r="C1" s="2"/>
      <c r="D1" s="2"/>
      <c r="E1" s="20"/>
      <c r="F1" s="20"/>
      <c r="G1" s="20"/>
      <c r="H1" s="20"/>
      <c r="I1" s="20"/>
      <c r="J1" s="21"/>
      <c r="K1" s="21"/>
      <c r="L1" s="3"/>
      <c r="M1" s="19" t="s">
        <v>145</v>
      </c>
      <c r="N1" s="70"/>
    </row>
    <row r="2" spans="1:14" ht="18" customHeight="1" x14ac:dyDescent="0.3">
      <c r="A2" s="174" t="s">
        <v>135</v>
      </c>
      <c r="B2" s="1"/>
      <c r="C2" s="176" t="s">
        <v>21</v>
      </c>
      <c r="D2" s="177"/>
      <c r="E2" s="182" t="s">
        <v>1</v>
      </c>
      <c r="F2" s="183"/>
      <c r="G2" s="183"/>
      <c r="H2" s="184"/>
      <c r="I2" s="182" t="s">
        <v>30</v>
      </c>
      <c r="J2" s="183"/>
      <c r="K2" s="184"/>
      <c r="L2" s="185" t="s">
        <v>0</v>
      </c>
      <c r="M2" s="186"/>
      <c r="N2" s="71"/>
    </row>
    <row r="3" spans="1:14" ht="18" customHeight="1" x14ac:dyDescent="0.3">
      <c r="A3" s="174"/>
      <c r="B3" s="1"/>
      <c r="C3" s="178"/>
      <c r="D3" s="179"/>
      <c r="E3" s="113" t="s">
        <v>43</v>
      </c>
      <c r="F3" s="114" t="s">
        <v>44</v>
      </c>
      <c r="G3" s="114" t="s">
        <v>45</v>
      </c>
      <c r="H3" s="115" t="s">
        <v>46</v>
      </c>
      <c r="I3" s="113" t="s">
        <v>44</v>
      </c>
      <c r="J3" s="114" t="s">
        <v>45</v>
      </c>
      <c r="K3" s="115" t="s">
        <v>46</v>
      </c>
      <c r="L3" s="111"/>
      <c r="M3" s="112"/>
      <c r="N3" s="71"/>
    </row>
    <row r="4" spans="1:14" ht="18" customHeight="1" thickBot="1" x14ac:dyDescent="0.35">
      <c r="A4" s="175"/>
      <c r="B4" s="1"/>
      <c r="C4" s="180"/>
      <c r="D4" s="181"/>
      <c r="E4" s="116">
        <v>24</v>
      </c>
      <c r="F4" s="117">
        <v>36</v>
      </c>
      <c r="G4" s="117">
        <v>48</v>
      </c>
      <c r="H4" s="118">
        <v>60</v>
      </c>
      <c r="I4" s="116">
        <v>36</v>
      </c>
      <c r="J4" s="117">
        <v>48</v>
      </c>
      <c r="K4" s="118">
        <v>60</v>
      </c>
      <c r="L4" s="78"/>
      <c r="M4" s="43"/>
      <c r="N4" s="71"/>
    </row>
    <row r="5" spans="1:14" ht="46.5" customHeight="1" thickTop="1" thickBot="1" x14ac:dyDescent="0.35">
      <c r="A5" s="175"/>
      <c r="B5" s="5"/>
      <c r="C5" s="6" t="s">
        <v>49</v>
      </c>
      <c r="D5" s="7"/>
      <c r="E5" s="75">
        <v>4.5999999999999999E-2</v>
      </c>
      <c r="F5" s="76">
        <v>3.15E-2</v>
      </c>
      <c r="G5" s="76">
        <v>2.4E-2</v>
      </c>
      <c r="H5" s="77">
        <v>1.9599999999999999E-2</v>
      </c>
      <c r="I5" s="81">
        <v>3.1E-2</v>
      </c>
      <c r="J5" s="76">
        <v>2.35E-2</v>
      </c>
      <c r="K5" s="77">
        <v>1.95E-2</v>
      </c>
      <c r="L5" s="187" t="s">
        <v>51</v>
      </c>
      <c r="M5" s="188"/>
      <c r="N5" s="71"/>
    </row>
    <row r="6" spans="1:14" x14ac:dyDescent="0.3">
      <c r="A6" s="1"/>
      <c r="B6" s="1"/>
      <c r="C6" s="4" t="s">
        <v>33</v>
      </c>
      <c r="D6" s="40"/>
      <c r="E6" s="41"/>
      <c r="F6" s="41"/>
      <c r="G6" s="41"/>
      <c r="H6" s="41"/>
      <c r="I6" s="41"/>
      <c r="J6" s="41"/>
      <c r="K6" s="41"/>
      <c r="L6" s="39"/>
      <c r="M6" s="39"/>
      <c r="N6" s="72"/>
    </row>
    <row r="7" spans="1:14" ht="15.6" thickBot="1" x14ac:dyDescent="0.35">
      <c r="A7" s="1"/>
      <c r="B7" s="1"/>
      <c r="C7" s="42"/>
      <c r="D7" s="40"/>
      <c r="E7" s="24"/>
      <c r="F7" s="24"/>
      <c r="G7" s="24"/>
      <c r="H7" s="24"/>
      <c r="I7" s="24"/>
      <c r="J7" s="41"/>
      <c r="K7" s="41"/>
      <c r="L7" s="39"/>
      <c r="M7" s="39"/>
      <c r="N7" s="72"/>
    </row>
    <row r="8" spans="1:14" ht="18.600000000000001" x14ac:dyDescent="0.3">
      <c r="A8" s="29" t="s">
        <v>39</v>
      </c>
      <c r="B8" s="9"/>
      <c r="C8" s="195" t="s">
        <v>40</v>
      </c>
      <c r="D8" s="196"/>
      <c r="E8" s="182" t="s">
        <v>1</v>
      </c>
      <c r="F8" s="183"/>
      <c r="G8" s="183"/>
      <c r="H8" s="184"/>
      <c r="I8" s="182" t="s">
        <v>30</v>
      </c>
      <c r="J8" s="183"/>
      <c r="K8" s="199"/>
      <c r="L8" s="200" t="s">
        <v>47</v>
      </c>
      <c r="M8" s="201"/>
      <c r="N8" s="71"/>
    </row>
    <row r="9" spans="1:14" ht="19.2" thickBot="1" x14ac:dyDescent="0.35">
      <c r="A9" s="29"/>
      <c r="B9" s="9"/>
      <c r="C9" s="197"/>
      <c r="D9" s="198"/>
      <c r="E9" s="83">
        <v>24</v>
      </c>
      <c r="F9" s="84">
        <v>36</v>
      </c>
      <c r="G9" s="84">
        <v>48</v>
      </c>
      <c r="H9" s="85">
        <v>60</v>
      </c>
      <c r="I9" s="86">
        <v>36</v>
      </c>
      <c r="J9" s="84">
        <v>48</v>
      </c>
      <c r="K9" s="87">
        <v>60</v>
      </c>
      <c r="L9" s="4"/>
      <c r="M9" s="4"/>
      <c r="N9" s="71"/>
    </row>
    <row r="10" spans="1:14" ht="31.5" customHeight="1" x14ac:dyDescent="0.3">
      <c r="A10" s="34" t="s">
        <v>34</v>
      </c>
      <c r="B10" s="28" t="s">
        <v>18</v>
      </c>
      <c r="C10" s="30" t="s">
        <v>59</v>
      </c>
      <c r="D10" s="31"/>
      <c r="E10" s="208">
        <v>300000</v>
      </c>
      <c r="F10" s="209"/>
      <c r="G10" s="209"/>
      <c r="H10" s="209"/>
      <c r="I10" s="209"/>
      <c r="J10" s="209"/>
      <c r="K10" s="210"/>
      <c r="L10" s="4"/>
      <c r="M10" s="4"/>
      <c r="N10" s="71"/>
    </row>
    <row r="11" spans="1:14" ht="31.5" customHeight="1" x14ac:dyDescent="0.3">
      <c r="A11" s="141" t="s">
        <v>58</v>
      </c>
      <c r="B11" s="28"/>
      <c r="C11" s="100" t="s">
        <v>55</v>
      </c>
      <c r="D11" s="164">
        <v>0.08</v>
      </c>
      <c r="E11" s="205">
        <f>IF(E10="","",ROUND(E10*D11,0))</f>
        <v>24000</v>
      </c>
      <c r="F11" s="206"/>
      <c r="G11" s="206"/>
      <c r="H11" s="206"/>
      <c r="I11" s="206"/>
      <c r="J11" s="206"/>
      <c r="K11" s="207"/>
      <c r="L11" s="4"/>
      <c r="M11" s="4"/>
      <c r="N11" s="71"/>
    </row>
    <row r="12" spans="1:14" ht="31.5" customHeight="1" x14ac:dyDescent="0.3">
      <c r="A12" s="119"/>
      <c r="B12" s="1"/>
      <c r="C12" s="32" t="s">
        <v>56</v>
      </c>
      <c r="D12" s="139"/>
      <c r="E12" s="202">
        <f>IF(E10="","",E10+E11)</f>
        <v>324000</v>
      </c>
      <c r="F12" s="203"/>
      <c r="G12" s="203"/>
      <c r="H12" s="203"/>
      <c r="I12" s="203"/>
      <c r="J12" s="203"/>
      <c r="K12" s="204"/>
      <c r="L12" s="4"/>
      <c r="M12" s="4"/>
      <c r="N12" s="71"/>
    </row>
    <row r="13" spans="1:14" ht="31.5" customHeight="1" x14ac:dyDescent="0.3">
      <c r="A13" s="36" t="s">
        <v>50</v>
      </c>
      <c r="B13" s="28" t="s">
        <v>18</v>
      </c>
      <c r="C13" s="145" t="s">
        <v>60</v>
      </c>
      <c r="D13" s="146"/>
      <c r="E13" s="222" t="s">
        <v>61</v>
      </c>
      <c r="F13" s="223"/>
      <c r="G13" s="223"/>
      <c r="H13" s="224"/>
      <c r="I13" s="216"/>
      <c r="J13" s="217"/>
      <c r="K13" s="218"/>
      <c r="L13" s="4"/>
      <c r="M13" s="4"/>
      <c r="N13" s="71"/>
    </row>
    <row r="14" spans="1:14" ht="31.5" customHeight="1" thickBot="1" x14ac:dyDescent="0.35">
      <c r="A14" s="18"/>
      <c r="B14" s="1"/>
      <c r="C14" s="148"/>
      <c r="D14" s="149"/>
      <c r="E14" s="150"/>
      <c r="F14" s="151"/>
      <c r="G14" s="151"/>
      <c r="H14" s="152"/>
      <c r="I14" s="153"/>
      <c r="J14" s="151"/>
      <c r="K14" s="152"/>
      <c r="L14" s="4"/>
      <c r="M14" s="4"/>
      <c r="N14" s="71"/>
    </row>
    <row r="15" spans="1:14" s="74" customFormat="1" ht="21" customHeight="1" thickBot="1" x14ac:dyDescent="0.25">
      <c r="A15" s="35"/>
      <c r="B15" s="26"/>
      <c r="C15" s="26"/>
      <c r="D15" s="27"/>
      <c r="E15" s="49" t="s">
        <v>17</v>
      </c>
      <c r="F15" s="49" t="s">
        <v>17</v>
      </c>
      <c r="G15" s="49" t="s">
        <v>17</v>
      </c>
      <c r="H15" s="49" t="s">
        <v>17</v>
      </c>
      <c r="I15" s="49" t="s">
        <v>17</v>
      </c>
      <c r="J15" s="49" t="s">
        <v>17</v>
      </c>
      <c r="K15" s="49" t="s">
        <v>17</v>
      </c>
      <c r="L15" s="4"/>
      <c r="M15" s="4"/>
      <c r="N15" s="71"/>
    </row>
    <row r="16" spans="1:14" ht="21" customHeight="1" x14ac:dyDescent="0.3">
      <c r="A16" s="219" t="s">
        <v>35</v>
      </c>
      <c r="B16" s="212" t="s">
        <v>18</v>
      </c>
      <c r="C16" s="213" t="s">
        <v>138</v>
      </c>
      <c r="D16" s="136" t="s">
        <v>52</v>
      </c>
      <c r="E16" s="124">
        <f>IF($E$10="","",IF($E$10&lt;100000,"取扱不可",ROUNDUP($E$10*E5,-2)))</f>
        <v>13800</v>
      </c>
      <c r="F16" s="108">
        <f t="shared" ref="F16:K16" si="0">IF($E$10="","",IF($E$10&lt;100000,"取扱不可",ROUNDUP($E$10*F5,-2)))</f>
        <v>9500</v>
      </c>
      <c r="G16" s="108">
        <f t="shared" si="0"/>
        <v>7200</v>
      </c>
      <c r="H16" s="125">
        <f t="shared" si="0"/>
        <v>5900</v>
      </c>
      <c r="I16" s="107">
        <f t="shared" si="0"/>
        <v>9300</v>
      </c>
      <c r="J16" s="108">
        <f t="shared" si="0"/>
        <v>7100</v>
      </c>
      <c r="K16" s="109">
        <f t="shared" si="0"/>
        <v>5900</v>
      </c>
      <c r="L16" s="4"/>
      <c r="M16" s="4"/>
      <c r="N16" s="71"/>
    </row>
    <row r="17" spans="1:14" ht="21" customHeight="1" x14ac:dyDescent="0.3">
      <c r="A17" s="219"/>
      <c r="B17" s="212"/>
      <c r="C17" s="214"/>
      <c r="D17" s="137" t="s">
        <v>53</v>
      </c>
      <c r="E17" s="128">
        <f>IF($E$10="","",IF($E$10&lt;100000,"取扱不可",INT(E16*D11)))</f>
        <v>1104</v>
      </c>
      <c r="F17" s="129">
        <f>IF($E$10="","",IF($E$10&lt;100000,"取扱不可",INT(F16*D11)))</f>
        <v>760</v>
      </c>
      <c r="G17" s="122">
        <f>IF($E$10="","",IF($E$10&lt;100000,"取扱不可",INT(G16*D11)))</f>
        <v>576</v>
      </c>
      <c r="H17" s="130">
        <f>IF($E$10="","",IF($E$10&lt;100000,"取扱不可",INT(H16*D11)))</f>
        <v>472</v>
      </c>
      <c r="I17" s="121">
        <f>IF($E$10="","",IF($E$10&lt;100000,"取扱不可",INT(I16*D11)))</f>
        <v>744</v>
      </c>
      <c r="J17" s="122">
        <f>IF($E$10="","",IF($E$10&lt;100000,"取扱不可",INT(J16*D11)))</f>
        <v>568</v>
      </c>
      <c r="K17" s="123">
        <f>IF($E$10="","",IF($E$10&lt;100000,"取扱不可",INT(K16*D11)))</f>
        <v>472</v>
      </c>
      <c r="L17" s="4"/>
      <c r="M17" s="4"/>
      <c r="N17" s="71"/>
    </row>
    <row r="18" spans="1:14" ht="21" customHeight="1" x14ac:dyDescent="0.3">
      <c r="A18" s="219"/>
      <c r="B18" s="212"/>
      <c r="C18" s="220"/>
      <c r="D18" s="138" t="s">
        <v>54</v>
      </c>
      <c r="E18" s="131">
        <f>IF($E$10="","",IF($E$10&lt;100000,"取扱不可",E16+E17))</f>
        <v>14904</v>
      </c>
      <c r="F18" s="94">
        <f t="shared" ref="F18:K18" si="1">IF($E$10="","",IF($E$10&lt;100000,"取扱不可",F16+F17))</f>
        <v>10260</v>
      </c>
      <c r="G18" s="94">
        <f t="shared" si="1"/>
        <v>7776</v>
      </c>
      <c r="H18" s="132">
        <f t="shared" si="1"/>
        <v>6372</v>
      </c>
      <c r="I18" s="93">
        <f t="shared" si="1"/>
        <v>10044</v>
      </c>
      <c r="J18" s="94">
        <f t="shared" si="1"/>
        <v>7668</v>
      </c>
      <c r="K18" s="95">
        <f t="shared" si="1"/>
        <v>6372</v>
      </c>
      <c r="L18" s="4"/>
      <c r="M18" s="4"/>
      <c r="N18" s="71"/>
    </row>
    <row r="19" spans="1:14" ht="21" customHeight="1" x14ac:dyDescent="0.3">
      <c r="A19" s="219"/>
      <c r="B19" s="212"/>
      <c r="C19" s="221" t="s">
        <v>139</v>
      </c>
      <c r="D19" s="126" t="s">
        <v>52</v>
      </c>
      <c r="E19" s="225" t="s">
        <v>62</v>
      </c>
      <c r="F19" s="189"/>
      <c r="G19" s="189"/>
      <c r="H19" s="189"/>
      <c r="I19" s="189"/>
      <c r="J19" s="189"/>
      <c r="K19" s="190"/>
      <c r="L19" s="4"/>
      <c r="M19" s="4"/>
      <c r="N19" s="71"/>
    </row>
    <row r="20" spans="1:14" ht="21" customHeight="1" x14ac:dyDescent="0.3">
      <c r="A20" s="219"/>
      <c r="B20" s="212"/>
      <c r="C20" s="214"/>
      <c r="D20" s="147" t="s">
        <v>53</v>
      </c>
      <c r="E20" s="226"/>
      <c r="F20" s="191"/>
      <c r="G20" s="191"/>
      <c r="H20" s="191"/>
      <c r="I20" s="191"/>
      <c r="J20" s="191"/>
      <c r="K20" s="192"/>
      <c r="L20" s="4"/>
      <c r="M20" s="4"/>
      <c r="N20" s="71"/>
    </row>
    <row r="21" spans="1:14" ht="21" customHeight="1" thickBot="1" x14ac:dyDescent="0.35">
      <c r="A21" s="219"/>
      <c r="B21" s="212"/>
      <c r="C21" s="215"/>
      <c r="D21" s="127" t="s">
        <v>54</v>
      </c>
      <c r="E21" s="227"/>
      <c r="F21" s="193"/>
      <c r="G21" s="193"/>
      <c r="H21" s="193"/>
      <c r="I21" s="193"/>
      <c r="J21" s="193"/>
      <c r="K21" s="194"/>
      <c r="L21" s="4"/>
      <c r="M21" s="4"/>
      <c r="N21" s="71"/>
    </row>
    <row r="22" spans="1:14" s="74" customFormat="1" ht="21" customHeight="1" thickBot="1" x14ac:dyDescent="0.25">
      <c r="A22" s="35"/>
      <c r="B22" s="26"/>
      <c r="C22" s="26"/>
      <c r="D22" s="27"/>
      <c r="E22" s="49" t="s">
        <v>17</v>
      </c>
      <c r="F22" s="49" t="s">
        <v>17</v>
      </c>
      <c r="G22" s="49" t="s">
        <v>17</v>
      </c>
      <c r="H22" s="49" t="s">
        <v>17</v>
      </c>
      <c r="I22" s="49" t="s">
        <v>17</v>
      </c>
      <c r="J22" s="49" t="s">
        <v>17</v>
      </c>
      <c r="K22" s="49" t="s">
        <v>17</v>
      </c>
      <c r="L22" s="4"/>
      <c r="M22" s="4"/>
      <c r="N22" s="71"/>
    </row>
    <row r="23" spans="1:14" ht="21" customHeight="1" x14ac:dyDescent="0.3">
      <c r="A23" s="211"/>
      <c r="B23" s="212"/>
      <c r="C23" s="213" t="s">
        <v>63</v>
      </c>
      <c r="D23" s="136" t="s">
        <v>52</v>
      </c>
      <c r="E23" s="124">
        <f>IF($E$10="","",IF($E$10&lt;100000,"取扱不可",E16*E9))</f>
        <v>331200</v>
      </c>
      <c r="F23" s="108">
        <f t="shared" ref="F23:K23" si="2">IF($E$10="","",IF($E$10&lt;100000,"取扱不可",F16*F9))</f>
        <v>342000</v>
      </c>
      <c r="G23" s="108">
        <f t="shared" si="2"/>
        <v>345600</v>
      </c>
      <c r="H23" s="125">
        <f t="shared" si="2"/>
        <v>354000</v>
      </c>
      <c r="I23" s="107">
        <f t="shared" si="2"/>
        <v>334800</v>
      </c>
      <c r="J23" s="108">
        <f t="shared" si="2"/>
        <v>340800</v>
      </c>
      <c r="K23" s="109">
        <f t="shared" si="2"/>
        <v>354000</v>
      </c>
      <c r="L23" s="4"/>
      <c r="M23" s="4"/>
      <c r="N23" s="71"/>
    </row>
    <row r="24" spans="1:14" ht="21" customHeight="1" x14ac:dyDescent="0.3">
      <c r="A24" s="211"/>
      <c r="B24" s="212"/>
      <c r="C24" s="214"/>
      <c r="D24" s="137" t="s">
        <v>53</v>
      </c>
      <c r="E24" s="128">
        <f>IF($E$10="","",IF($E$10&lt;100000,"取扱不可",E17*E9))</f>
        <v>26496</v>
      </c>
      <c r="F24" s="129">
        <f t="shared" ref="F24:K24" si="3">IF($E$10="","",IF($E$10&lt;100000,"取扱不可",F17*F9))</f>
        <v>27360</v>
      </c>
      <c r="G24" s="122">
        <f t="shared" si="3"/>
        <v>27648</v>
      </c>
      <c r="H24" s="130">
        <f t="shared" si="3"/>
        <v>28320</v>
      </c>
      <c r="I24" s="121">
        <f t="shared" si="3"/>
        <v>26784</v>
      </c>
      <c r="J24" s="122">
        <f t="shared" si="3"/>
        <v>27264</v>
      </c>
      <c r="K24" s="123">
        <f t="shared" si="3"/>
        <v>28320</v>
      </c>
      <c r="L24" s="4"/>
      <c r="M24" s="4"/>
      <c r="N24" s="71"/>
    </row>
    <row r="25" spans="1:14" ht="21" customHeight="1" thickBot="1" x14ac:dyDescent="0.35">
      <c r="A25" s="211"/>
      <c r="B25" s="212"/>
      <c r="C25" s="215"/>
      <c r="D25" s="142" t="s">
        <v>54</v>
      </c>
      <c r="E25" s="133">
        <f>IF($E$10="","",IF($E$10&lt;100000,"取扱不可",E18*E9))</f>
        <v>357696</v>
      </c>
      <c r="F25" s="134">
        <f t="shared" ref="F25:K25" si="4">IF($E$10="","",IF($E$10&lt;100000,"取扱不可",F18*F9))</f>
        <v>369360</v>
      </c>
      <c r="G25" s="134">
        <f t="shared" si="4"/>
        <v>373248</v>
      </c>
      <c r="H25" s="143">
        <f t="shared" si="4"/>
        <v>382320</v>
      </c>
      <c r="I25" s="144">
        <f t="shared" si="4"/>
        <v>361584</v>
      </c>
      <c r="J25" s="134">
        <f t="shared" si="4"/>
        <v>368064</v>
      </c>
      <c r="K25" s="135">
        <f t="shared" si="4"/>
        <v>382320</v>
      </c>
      <c r="L25" s="4"/>
      <c r="M25" s="4"/>
      <c r="N25" s="71"/>
    </row>
    <row r="26" spans="1:14" x14ac:dyDescent="0.3">
      <c r="A26" s="1"/>
      <c r="B26" s="1"/>
      <c r="C26" s="4"/>
      <c r="D26" s="4"/>
      <c r="E26" s="4"/>
      <c r="F26" s="23"/>
      <c r="G26" s="23"/>
      <c r="H26" s="23"/>
      <c r="I26" s="23"/>
      <c r="J26" s="23"/>
      <c r="K26" s="23"/>
      <c r="L26" s="8"/>
      <c r="M26" s="4"/>
      <c r="N26" s="71"/>
    </row>
    <row r="27" spans="1:14" x14ac:dyDescent="0.3">
      <c r="A27" s="1"/>
      <c r="B27" s="1"/>
      <c r="C27" s="1"/>
      <c r="D27" s="1"/>
      <c r="E27" s="25"/>
      <c r="F27" s="25"/>
      <c r="G27" s="25"/>
      <c r="H27" s="25"/>
      <c r="I27" s="25"/>
      <c r="J27" s="25"/>
      <c r="K27" s="25"/>
      <c r="L27" s="1"/>
      <c r="M27" s="1"/>
    </row>
  </sheetData>
  <sheetProtection password="EACD" sheet="1" selectLockedCells="1"/>
  <mergeCells count="23">
    <mergeCell ref="E19:K21"/>
    <mergeCell ref="L2:M2"/>
    <mergeCell ref="L5:M5"/>
    <mergeCell ref="C8:D9"/>
    <mergeCell ref="E8:H8"/>
    <mergeCell ref="I8:K8"/>
    <mergeCell ref="L8:M8"/>
    <mergeCell ref="E2:H2"/>
    <mergeCell ref="E10:K10"/>
    <mergeCell ref="E11:K11"/>
    <mergeCell ref="E12:K12"/>
    <mergeCell ref="E13:H13"/>
    <mergeCell ref="I2:K2"/>
    <mergeCell ref="I13:K13"/>
    <mergeCell ref="A23:A25"/>
    <mergeCell ref="B23:B25"/>
    <mergeCell ref="C23:C25"/>
    <mergeCell ref="A2:A5"/>
    <mergeCell ref="C2:D4"/>
    <mergeCell ref="A16:A21"/>
    <mergeCell ref="B16:B21"/>
    <mergeCell ref="C16:C18"/>
    <mergeCell ref="C19:C21"/>
  </mergeCells>
  <phoneticPr fontId="5"/>
  <conditionalFormatting sqref="J16:J17">
    <cfRule type="cellIs" dxfId="50" priority="33" stopIfTrue="1" operator="equal">
      <formula>"【取扱なし】"</formula>
    </cfRule>
  </conditionalFormatting>
  <conditionalFormatting sqref="J18:K18">
    <cfRule type="cellIs" dxfId="49" priority="34" stopIfTrue="1" operator="equal">
      <formula>"【取扱なし】"</formula>
    </cfRule>
  </conditionalFormatting>
  <conditionalFormatting sqref="I16:I17">
    <cfRule type="cellIs" dxfId="48" priority="31" stopIfTrue="1" operator="equal">
      <formula>"【取扱なし】"</formula>
    </cfRule>
  </conditionalFormatting>
  <conditionalFormatting sqref="I18">
    <cfRule type="cellIs" dxfId="47" priority="32" stopIfTrue="1" operator="equal">
      <formula>"【取扱なし】"</formula>
    </cfRule>
  </conditionalFormatting>
  <conditionalFormatting sqref="E16:E17">
    <cfRule type="cellIs" dxfId="46" priority="27" stopIfTrue="1" operator="equal">
      <formula>"【取扱なし】"</formula>
    </cfRule>
  </conditionalFormatting>
  <conditionalFormatting sqref="E18">
    <cfRule type="cellIs" dxfId="45" priority="28" stopIfTrue="1" operator="equal">
      <formula>"【取扱なし】"</formula>
    </cfRule>
  </conditionalFormatting>
  <conditionalFormatting sqref="H16:H17">
    <cfRule type="cellIs" dxfId="44" priority="25" stopIfTrue="1" operator="equal">
      <formula>"【取扱なし】"</formula>
    </cfRule>
  </conditionalFormatting>
  <conditionalFormatting sqref="H18">
    <cfRule type="cellIs" dxfId="43" priority="26" stopIfTrue="1" operator="equal">
      <formula>"【取扱なし】"</formula>
    </cfRule>
  </conditionalFormatting>
  <conditionalFormatting sqref="G16:G17">
    <cfRule type="cellIs" dxfId="42" priority="23" stopIfTrue="1" operator="equal">
      <formula>"【取扱なし】"</formula>
    </cfRule>
  </conditionalFormatting>
  <conditionalFormatting sqref="G18">
    <cfRule type="cellIs" dxfId="41" priority="24" stopIfTrue="1" operator="equal">
      <formula>"【取扱なし】"</formula>
    </cfRule>
  </conditionalFormatting>
  <conditionalFormatting sqref="F16:F17">
    <cfRule type="cellIs" dxfId="40" priority="21" stopIfTrue="1" operator="equal">
      <formula>"【取扱なし】"</formula>
    </cfRule>
  </conditionalFormatting>
  <conditionalFormatting sqref="F18">
    <cfRule type="cellIs" dxfId="39" priority="22" stopIfTrue="1" operator="equal">
      <formula>"【取扱なし】"</formula>
    </cfRule>
  </conditionalFormatting>
  <conditionalFormatting sqref="J23:J24">
    <cfRule type="cellIs" dxfId="38" priority="13" stopIfTrue="1" operator="equal">
      <formula>"【取扱なし】"</formula>
    </cfRule>
  </conditionalFormatting>
  <conditionalFormatting sqref="J25:K25">
    <cfRule type="cellIs" dxfId="37" priority="14" stopIfTrue="1" operator="equal">
      <formula>"【取扱なし】"</formula>
    </cfRule>
  </conditionalFormatting>
  <conditionalFormatting sqref="I23:I24">
    <cfRule type="cellIs" dxfId="36" priority="11" stopIfTrue="1" operator="equal">
      <formula>"【取扱なし】"</formula>
    </cfRule>
  </conditionalFormatting>
  <conditionalFormatting sqref="I25">
    <cfRule type="cellIs" dxfId="35" priority="12" stopIfTrue="1" operator="equal">
      <formula>"【取扱なし】"</formula>
    </cfRule>
  </conditionalFormatting>
  <conditionalFormatting sqref="E23:E24">
    <cfRule type="cellIs" dxfId="34" priority="7" stopIfTrue="1" operator="equal">
      <formula>"【取扱なし】"</formula>
    </cfRule>
  </conditionalFormatting>
  <conditionalFormatting sqref="E25">
    <cfRule type="cellIs" dxfId="33" priority="8" stopIfTrue="1" operator="equal">
      <formula>"【取扱なし】"</formula>
    </cfRule>
  </conditionalFormatting>
  <conditionalFormatting sqref="H23:H24">
    <cfRule type="cellIs" dxfId="32" priority="5" stopIfTrue="1" operator="equal">
      <formula>"【取扱なし】"</formula>
    </cfRule>
  </conditionalFormatting>
  <conditionalFormatting sqref="H25">
    <cfRule type="cellIs" dxfId="31" priority="6" stopIfTrue="1" operator="equal">
      <formula>"【取扱なし】"</formula>
    </cfRule>
  </conditionalFormatting>
  <conditionalFormatting sqref="G23:G24">
    <cfRule type="cellIs" dxfId="30" priority="3" stopIfTrue="1" operator="equal">
      <formula>"【取扱なし】"</formula>
    </cfRule>
  </conditionalFormatting>
  <conditionalFormatting sqref="G25">
    <cfRule type="cellIs" dxfId="29" priority="4" stopIfTrue="1" operator="equal">
      <formula>"【取扱なし】"</formula>
    </cfRule>
  </conditionalFormatting>
  <conditionalFormatting sqref="F23:F24">
    <cfRule type="cellIs" dxfId="28" priority="1" stopIfTrue="1" operator="equal">
      <formula>"【取扱なし】"</formula>
    </cfRule>
  </conditionalFormatting>
  <conditionalFormatting sqref="F25">
    <cfRule type="cellIs" dxfId="27" priority="2" stopIfTrue="1" operator="equal">
      <formula>"【取扱なし】"</formula>
    </cfRule>
  </conditionalFormatting>
  <dataValidations count="1">
    <dataValidation type="list" allowBlank="1" showInputMessage="1" showErrorMessage="1" sqref="D11">
      <formula1>"8%,10%,"</formula1>
    </dataValidation>
  </dataValidations>
  <pageMargins left="0.39370078740157483" right="0.39370078740157483" top="0.39370078740157483" bottom="0.39370078740157483" header="0.19685039370078741" footer="0.19685039370078741"/>
  <pageSetup paperSize="9" scale="8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zoomScale="70" zoomScaleNormal="70" zoomScaleSheetLayoutView="70" workbookViewId="0">
      <selection activeCell="D9" sqref="D9"/>
    </sheetView>
  </sheetViews>
  <sheetFormatPr defaultColWidth="9" defaultRowHeight="15" x14ac:dyDescent="0.3"/>
  <cols>
    <col min="1" max="1" width="35.6640625" style="69" customWidth="1"/>
    <col min="2" max="2" width="4" style="69" customWidth="1"/>
    <col min="3" max="3" width="17.6640625" style="69" customWidth="1"/>
    <col min="4" max="4" width="6.44140625" style="69" customWidth="1"/>
    <col min="5" max="14" width="7.33203125" style="73" customWidth="1"/>
    <col min="15" max="16" width="12.109375" style="69" customWidth="1"/>
    <col min="17" max="16384" width="9" style="69"/>
  </cols>
  <sheetData>
    <row r="1" spans="1:17" ht="23.4" thickBot="1" x14ac:dyDescent="0.35">
      <c r="A1" s="120" t="s">
        <v>48</v>
      </c>
      <c r="B1" s="1"/>
      <c r="C1" s="2"/>
      <c r="D1" s="2"/>
      <c r="E1" s="20"/>
      <c r="F1" s="20"/>
      <c r="G1" s="20"/>
      <c r="H1" s="20"/>
      <c r="I1" s="20"/>
      <c r="J1" s="20"/>
      <c r="K1" s="20"/>
      <c r="L1" s="20"/>
      <c r="M1" s="21"/>
      <c r="N1" s="21"/>
      <c r="O1" s="3"/>
      <c r="P1" s="19" t="s">
        <v>145</v>
      </c>
      <c r="Q1" s="70"/>
    </row>
    <row r="2" spans="1:17" ht="18" customHeight="1" x14ac:dyDescent="0.3">
      <c r="A2" s="174" t="s">
        <v>136</v>
      </c>
      <c r="B2" s="1"/>
      <c r="C2" s="176" t="s">
        <v>21</v>
      </c>
      <c r="D2" s="177"/>
      <c r="E2" s="182" t="s">
        <v>19</v>
      </c>
      <c r="F2" s="183"/>
      <c r="G2" s="183"/>
      <c r="H2" s="183"/>
      <c r="I2" s="183"/>
      <c r="J2" s="183"/>
      <c r="K2" s="183"/>
      <c r="L2" s="183"/>
      <c r="M2" s="183"/>
      <c r="N2" s="184"/>
      <c r="O2" s="185" t="s">
        <v>0</v>
      </c>
      <c r="P2" s="186"/>
      <c r="Q2" s="71"/>
    </row>
    <row r="3" spans="1:17" ht="18" customHeight="1" thickBot="1" x14ac:dyDescent="0.35">
      <c r="A3" s="175"/>
      <c r="B3" s="1"/>
      <c r="C3" s="180"/>
      <c r="D3" s="181"/>
      <c r="E3" s="79">
        <v>6</v>
      </c>
      <c r="F3" s="22">
        <v>10</v>
      </c>
      <c r="G3" s="22">
        <v>12</v>
      </c>
      <c r="H3" s="22">
        <v>15</v>
      </c>
      <c r="I3" s="22">
        <v>18</v>
      </c>
      <c r="J3" s="22">
        <v>24</v>
      </c>
      <c r="K3" s="22">
        <v>36</v>
      </c>
      <c r="L3" s="22">
        <v>48</v>
      </c>
      <c r="M3" s="22">
        <v>60</v>
      </c>
      <c r="N3" s="80">
        <v>72</v>
      </c>
      <c r="O3" s="78"/>
      <c r="P3" s="43"/>
      <c r="Q3" s="71"/>
    </row>
    <row r="4" spans="1:17" ht="46.5" customHeight="1" thickTop="1" thickBot="1" x14ac:dyDescent="0.35">
      <c r="A4" s="175"/>
      <c r="B4" s="5"/>
      <c r="C4" s="6" t="s">
        <v>16</v>
      </c>
      <c r="D4" s="7"/>
      <c r="E4" s="75">
        <v>1.9900000000000001E-2</v>
      </c>
      <c r="F4" s="76">
        <v>3.1399999999999997E-2</v>
      </c>
      <c r="G4" s="76">
        <v>3.7199999999999997E-2</v>
      </c>
      <c r="H4" s="76">
        <v>4.5900000000000003E-2</v>
      </c>
      <c r="I4" s="76">
        <v>5.4600000000000003E-2</v>
      </c>
      <c r="J4" s="76">
        <v>7.2300000000000003E-2</v>
      </c>
      <c r="K4" s="76">
        <v>0.108</v>
      </c>
      <c r="L4" s="76">
        <v>0.1449</v>
      </c>
      <c r="M4" s="76">
        <v>0.18140000000000001</v>
      </c>
      <c r="N4" s="77">
        <v>0.19989999999999999</v>
      </c>
      <c r="O4" s="187" t="s">
        <v>36</v>
      </c>
      <c r="P4" s="188"/>
      <c r="Q4" s="71"/>
    </row>
    <row r="5" spans="1:17" x14ac:dyDescent="0.3">
      <c r="A5" s="1"/>
      <c r="B5" s="1"/>
      <c r="C5" s="4" t="s">
        <v>33</v>
      </c>
      <c r="D5" s="40"/>
      <c r="E5" s="41"/>
      <c r="F5" s="41"/>
      <c r="G5" s="41"/>
      <c r="H5" s="41"/>
      <c r="I5" s="41"/>
      <c r="J5" s="41"/>
      <c r="K5" s="41"/>
      <c r="L5" s="41"/>
      <c r="M5" s="41"/>
      <c r="N5" s="41"/>
      <c r="O5" s="39"/>
      <c r="P5" s="39"/>
      <c r="Q5" s="72"/>
    </row>
    <row r="6" spans="1:17" ht="15.6" thickBot="1" x14ac:dyDescent="0.35">
      <c r="A6" s="1"/>
      <c r="B6" s="1"/>
      <c r="C6" s="42"/>
      <c r="D6" s="40"/>
      <c r="E6" s="24"/>
      <c r="F6" s="24"/>
      <c r="G6" s="24"/>
      <c r="H6" s="24"/>
      <c r="I6" s="24"/>
      <c r="J6" s="24"/>
      <c r="K6" s="24"/>
      <c r="L6" s="24"/>
      <c r="M6" s="41"/>
      <c r="N6" s="41"/>
      <c r="O6" s="39"/>
      <c r="P6" s="39"/>
      <c r="Q6" s="72"/>
    </row>
    <row r="7" spans="1:17" ht="43.5" customHeight="1" thickBot="1" x14ac:dyDescent="0.35">
      <c r="A7" s="110" t="s">
        <v>39</v>
      </c>
      <c r="B7" s="9"/>
      <c r="C7" s="228" t="s">
        <v>40</v>
      </c>
      <c r="D7" s="229"/>
      <c r="E7" s="66">
        <v>6</v>
      </c>
      <c r="F7" s="67">
        <v>10</v>
      </c>
      <c r="G7" s="67">
        <v>12</v>
      </c>
      <c r="H7" s="67">
        <v>15</v>
      </c>
      <c r="I7" s="67">
        <v>18</v>
      </c>
      <c r="J7" s="67">
        <v>24</v>
      </c>
      <c r="K7" s="67">
        <v>36</v>
      </c>
      <c r="L7" s="67">
        <v>48</v>
      </c>
      <c r="M7" s="67">
        <v>60</v>
      </c>
      <c r="N7" s="68">
        <v>72</v>
      </c>
      <c r="O7" s="4"/>
      <c r="P7" s="4"/>
      <c r="Q7" s="71"/>
    </row>
    <row r="8" spans="1:17" ht="31.5" customHeight="1" x14ac:dyDescent="0.3">
      <c r="A8" s="34" t="s">
        <v>34</v>
      </c>
      <c r="B8" s="28" t="s">
        <v>18</v>
      </c>
      <c r="C8" s="30" t="s">
        <v>9</v>
      </c>
      <c r="D8" s="31"/>
      <c r="E8" s="208">
        <v>300000</v>
      </c>
      <c r="F8" s="209"/>
      <c r="G8" s="209"/>
      <c r="H8" s="209"/>
      <c r="I8" s="209"/>
      <c r="J8" s="209"/>
      <c r="K8" s="209"/>
      <c r="L8" s="209"/>
      <c r="M8" s="209"/>
      <c r="N8" s="210"/>
      <c r="O8" s="4"/>
      <c r="P8" s="4"/>
      <c r="Q8" s="71"/>
    </row>
    <row r="9" spans="1:17" ht="31.5" customHeight="1" x14ac:dyDescent="0.3">
      <c r="A9" s="34"/>
      <c r="B9" s="28" t="s">
        <v>18</v>
      </c>
      <c r="C9" s="32" t="s">
        <v>2</v>
      </c>
      <c r="D9" s="164">
        <v>0.08</v>
      </c>
      <c r="E9" s="202">
        <f>IF(E8="","",ROUND(E8*D9,0))</f>
        <v>24000</v>
      </c>
      <c r="F9" s="203"/>
      <c r="G9" s="203"/>
      <c r="H9" s="203"/>
      <c r="I9" s="203"/>
      <c r="J9" s="203"/>
      <c r="K9" s="203"/>
      <c r="L9" s="203"/>
      <c r="M9" s="203"/>
      <c r="N9" s="204"/>
      <c r="O9" s="4"/>
      <c r="P9" s="4"/>
      <c r="Q9" s="71"/>
    </row>
    <row r="10" spans="1:17" ht="31.5" customHeight="1" x14ac:dyDescent="0.3">
      <c r="A10" s="18"/>
      <c r="B10" s="1"/>
      <c r="C10" s="10" t="s">
        <v>10</v>
      </c>
      <c r="D10" s="11"/>
      <c r="E10" s="230">
        <f>IF(E8="","",E8+E9)</f>
        <v>324000</v>
      </c>
      <c r="F10" s="231"/>
      <c r="G10" s="231"/>
      <c r="H10" s="231"/>
      <c r="I10" s="231"/>
      <c r="J10" s="231"/>
      <c r="K10" s="231"/>
      <c r="L10" s="231"/>
      <c r="M10" s="231"/>
      <c r="N10" s="232"/>
      <c r="O10" s="4"/>
      <c r="P10" s="4"/>
      <c r="Q10" s="71"/>
    </row>
    <row r="11" spans="1:17" ht="31.5" customHeight="1" x14ac:dyDescent="0.3">
      <c r="A11" s="36" t="s">
        <v>57</v>
      </c>
      <c r="B11" s="28" t="s">
        <v>18</v>
      </c>
      <c r="C11" s="12" t="s">
        <v>3</v>
      </c>
      <c r="D11" s="13"/>
      <c r="E11" s="233"/>
      <c r="F11" s="234"/>
      <c r="G11" s="234"/>
      <c r="H11" s="234"/>
      <c r="I11" s="234"/>
      <c r="J11" s="234"/>
      <c r="K11" s="234"/>
      <c r="L11" s="234"/>
      <c r="M11" s="234"/>
      <c r="N11" s="235"/>
      <c r="O11" s="4"/>
      <c r="P11" s="4"/>
      <c r="Q11" s="71"/>
    </row>
    <row r="12" spans="1:17" ht="31.5" customHeight="1" x14ac:dyDescent="0.3">
      <c r="A12" s="37"/>
      <c r="B12" s="38"/>
      <c r="C12" s="14" t="s">
        <v>11</v>
      </c>
      <c r="D12" s="15"/>
      <c r="E12" s="236">
        <f>IF(E8="","",E10-E11)</f>
        <v>324000</v>
      </c>
      <c r="F12" s="237"/>
      <c r="G12" s="237"/>
      <c r="H12" s="237"/>
      <c r="I12" s="237"/>
      <c r="J12" s="237"/>
      <c r="K12" s="237"/>
      <c r="L12" s="237"/>
      <c r="M12" s="237"/>
      <c r="N12" s="238"/>
      <c r="O12" s="4"/>
      <c r="P12" s="4"/>
      <c r="Q12" s="71"/>
    </row>
    <row r="13" spans="1:17" ht="31.5" customHeight="1" x14ac:dyDescent="0.3">
      <c r="A13" s="18"/>
      <c r="B13" s="1"/>
      <c r="C13" s="14" t="s">
        <v>4</v>
      </c>
      <c r="D13" s="15"/>
      <c r="E13" s="44">
        <f>IF($E$8="","",ROUNDDOWN($E$12*E4,0))</f>
        <v>6447</v>
      </c>
      <c r="F13" s="45">
        <f t="shared" ref="F13:L13" si="0">IF($E$8="","",ROUNDDOWN($E$12*F4,0))</f>
        <v>10173</v>
      </c>
      <c r="G13" s="45">
        <f t="shared" si="0"/>
        <v>12052</v>
      </c>
      <c r="H13" s="45">
        <f t="shared" si="0"/>
        <v>14871</v>
      </c>
      <c r="I13" s="45">
        <f t="shared" si="0"/>
        <v>17690</v>
      </c>
      <c r="J13" s="45">
        <f t="shared" si="0"/>
        <v>23425</v>
      </c>
      <c r="K13" s="45">
        <f>IF($E$8="","",ROUNDDOWN($E$12*K4,0))</f>
        <v>34992</v>
      </c>
      <c r="L13" s="45">
        <f t="shared" si="0"/>
        <v>46947</v>
      </c>
      <c r="M13" s="46">
        <f>IF($E$8="","",ROUNDDOWN(E12*M4,0))</f>
        <v>58773</v>
      </c>
      <c r="N13" s="50">
        <f>IF($E$8="","",ROUNDDOWN(E12*N4,0))</f>
        <v>64767</v>
      </c>
      <c r="O13" s="4"/>
      <c r="P13" s="4"/>
      <c r="Q13" s="71"/>
    </row>
    <row r="14" spans="1:17" ht="31.5" customHeight="1" x14ac:dyDescent="0.3">
      <c r="A14" s="18"/>
      <c r="B14" s="1"/>
      <c r="C14" s="64" t="s">
        <v>12</v>
      </c>
      <c r="D14" s="65"/>
      <c r="E14" s="61">
        <f>IF($E$10="","",$E$12+E13)</f>
        <v>330447</v>
      </c>
      <c r="F14" s="62">
        <f t="shared" ref="F14:L14" si="1">IF($E$10="","",$E$12+F13)</f>
        <v>334173</v>
      </c>
      <c r="G14" s="62">
        <f t="shared" si="1"/>
        <v>336052</v>
      </c>
      <c r="H14" s="62">
        <f t="shared" si="1"/>
        <v>338871</v>
      </c>
      <c r="I14" s="62">
        <f t="shared" si="1"/>
        <v>341690</v>
      </c>
      <c r="J14" s="62">
        <f t="shared" si="1"/>
        <v>347425</v>
      </c>
      <c r="K14" s="62">
        <f>IF($E$10="","",$E$12+K13)</f>
        <v>358992</v>
      </c>
      <c r="L14" s="62">
        <f t="shared" si="1"/>
        <v>370947</v>
      </c>
      <c r="M14" s="62">
        <f>IF(E10="","",E12+M13)</f>
        <v>382773</v>
      </c>
      <c r="N14" s="63">
        <f>IF(E10="","",IF(N13="－","－",E12+N13))</f>
        <v>388767</v>
      </c>
      <c r="O14" s="4"/>
      <c r="P14" s="4"/>
      <c r="Q14" s="71"/>
    </row>
    <row r="15" spans="1:17" ht="31.5" customHeight="1" thickBot="1" x14ac:dyDescent="0.35">
      <c r="A15" s="18"/>
      <c r="B15" s="1"/>
      <c r="C15" s="16" t="s">
        <v>13</v>
      </c>
      <c r="D15" s="17"/>
      <c r="E15" s="47">
        <f>IF($E$10="","",$E$11+E14)</f>
        <v>330447</v>
      </c>
      <c r="F15" s="48">
        <f>IF($E$10="","",$E$11+F14)</f>
        <v>334173</v>
      </c>
      <c r="G15" s="48">
        <f t="shared" ref="G15:M15" si="2">IF($E$10="","",$E$11+G14)</f>
        <v>336052</v>
      </c>
      <c r="H15" s="48">
        <f>IF($E$10="","",$E$11+H14)</f>
        <v>338871</v>
      </c>
      <c r="I15" s="48">
        <f>IF($E$10="","",$E$11+I14)</f>
        <v>341690</v>
      </c>
      <c r="J15" s="48">
        <f t="shared" si="2"/>
        <v>347425</v>
      </c>
      <c r="K15" s="48">
        <f>IF($E$10="","",$E$11+K14)</f>
        <v>358992</v>
      </c>
      <c r="L15" s="48">
        <f t="shared" si="2"/>
        <v>370947</v>
      </c>
      <c r="M15" s="48">
        <f t="shared" si="2"/>
        <v>382773</v>
      </c>
      <c r="N15" s="51">
        <f>IF($E$10="","",$E$11+N14)</f>
        <v>388767</v>
      </c>
      <c r="O15" s="4"/>
      <c r="P15" s="4"/>
      <c r="Q15" s="71"/>
    </row>
    <row r="16" spans="1:17" s="74" customFormat="1" ht="21" customHeight="1" thickBot="1" x14ac:dyDescent="0.25">
      <c r="A16" s="35"/>
      <c r="B16" s="26"/>
      <c r="C16" s="26"/>
      <c r="D16" s="27"/>
      <c r="E16" s="49" t="s">
        <v>17</v>
      </c>
      <c r="F16" s="49" t="s">
        <v>17</v>
      </c>
      <c r="G16" s="49" t="s">
        <v>17</v>
      </c>
      <c r="H16" s="49" t="s">
        <v>17</v>
      </c>
      <c r="I16" s="49" t="s">
        <v>17</v>
      </c>
      <c r="J16" s="49" t="s">
        <v>17</v>
      </c>
      <c r="K16" s="49" t="s">
        <v>17</v>
      </c>
      <c r="L16" s="49" t="s">
        <v>17</v>
      </c>
      <c r="M16" s="49" t="s">
        <v>17</v>
      </c>
      <c r="N16" s="49" t="s">
        <v>17</v>
      </c>
      <c r="O16" s="4"/>
      <c r="P16" s="4"/>
      <c r="Q16" s="71"/>
    </row>
    <row r="17" spans="1:17" ht="21" customHeight="1" x14ac:dyDescent="0.3">
      <c r="A17" s="211" t="s">
        <v>35</v>
      </c>
      <c r="B17" s="212" t="s">
        <v>20</v>
      </c>
      <c r="C17" s="213" t="s">
        <v>5</v>
      </c>
      <c r="D17" s="33" t="s">
        <v>14</v>
      </c>
      <c r="E17" s="58" t="s">
        <v>8</v>
      </c>
      <c r="F17" s="59" t="s">
        <v>8</v>
      </c>
      <c r="G17" s="59" t="s">
        <v>8</v>
      </c>
      <c r="H17" s="59" t="s">
        <v>8</v>
      </c>
      <c r="I17" s="59" t="s">
        <v>8</v>
      </c>
      <c r="J17" s="59" t="s">
        <v>8</v>
      </c>
      <c r="K17" s="59" t="s">
        <v>8</v>
      </c>
      <c r="L17" s="59" t="s">
        <v>8</v>
      </c>
      <c r="M17" s="59" t="s">
        <v>7</v>
      </c>
      <c r="N17" s="60" t="s">
        <v>7</v>
      </c>
      <c r="O17" s="4"/>
      <c r="P17" s="4"/>
      <c r="Q17" s="71"/>
    </row>
    <row r="18" spans="1:17" ht="21" customHeight="1" thickBot="1" x14ac:dyDescent="0.35">
      <c r="A18" s="211"/>
      <c r="B18" s="212"/>
      <c r="C18" s="215"/>
      <c r="D18" s="52" t="s">
        <v>15</v>
      </c>
      <c r="E18" s="53">
        <f>IF($E$8="","",IF(E20="取扱不可","取扱不可",E14-E20*(E3-1)))</f>
        <v>55447</v>
      </c>
      <c r="F18" s="54">
        <f t="shared" ref="F18:N18" si="3">IF($E$8="","",IF(F20="取扱不可","取扱不可",F14-F20*(F3-1)))</f>
        <v>33573</v>
      </c>
      <c r="G18" s="54">
        <f t="shared" si="3"/>
        <v>28052</v>
      </c>
      <c r="H18" s="54">
        <f t="shared" si="3"/>
        <v>23871</v>
      </c>
      <c r="I18" s="54">
        <f t="shared" si="3"/>
        <v>20390</v>
      </c>
      <c r="J18" s="54">
        <f t="shared" si="3"/>
        <v>16225</v>
      </c>
      <c r="K18" s="54">
        <f t="shared" si="3"/>
        <v>12492</v>
      </c>
      <c r="L18" s="54">
        <f>IF($E$8="","",IF(L20="取扱不可","取扱不可",L14-L20*(L3-1)))</f>
        <v>9047</v>
      </c>
      <c r="M18" s="54">
        <f t="shared" si="3"/>
        <v>11073</v>
      </c>
      <c r="N18" s="55">
        <f t="shared" si="3"/>
        <v>12467</v>
      </c>
      <c r="O18" s="4"/>
      <c r="P18" s="4"/>
      <c r="Q18" s="71"/>
    </row>
    <row r="19" spans="1:17" ht="21" customHeight="1" x14ac:dyDescent="0.3">
      <c r="A19" s="211"/>
      <c r="B19" s="212"/>
      <c r="C19" s="213" t="s">
        <v>6</v>
      </c>
      <c r="D19" s="33" t="s">
        <v>14</v>
      </c>
      <c r="E19" s="58" t="s">
        <v>7</v>
      </c>
      <c r="F19" s="59" t="s">
        <v>7</v>
      </c>
      <c r="G19" s="59" t="s">
        <v>7</v>
      </c>
      <c r="H19" s="59" t="s">
        <v>7</v>
      </c>
      <c r="I19" s="59" t="s">
        <v>7</v>
      </c>
      <c r="J19" s="59" t="s">
        <v>7</v>
      </c>
      <c r="K19" s="59" t="s">
        <v>7</v>
      </c>
      <c r="L19" s="59" t="s">
        <v>7</v>
      </c>
      <c r="M19" s="59" t="s">
        <v>7</v>
      </c>
      <c r="N19" s="60" t="s">
        <v>7</v>
      </c>
      <c r="O19" s="4"/>
      <c r="P19" s="4"/>
      <c r="Q19" s="71"/>
    </row>
    <row r="20" spans="1:17" ht="21" customHeight="1" thickBot="1" x14ac:dyDescent="0.35">
      <c r="A20" s="211"/>
      <c r="B20" s="212"/>
      <c r="C20" s="215"/>
      <c r="D20" s="52" t="s">
        <v>15</v>
      </c>
      <c r="E20" s="53">
        <f>IF($E$8="","",IF(ROUNDDOWN(E14/E3,-2)&lt;3000,"取扱不可",ROUNDDOWN(E14/E3,-2)))</f>
        <v>55000</v>
      </c>
      <c r="F20" s="54">
        <f t="shared" ref="F20:M20" si="4">IF($E$8="","",IF(ROUNDDOWN(F14/F3,-2)&lt;3000,"取扱不可",ROUNDDOWN(F14/F3,-2)))</f>
        <v>33400</v>
      </c>
      <c r="G20" s="54">
        <f t="shared" si="4"/>
        <v>28000</v>
      </c>
      <c r="H20" s="54">
        <f t="shared" si="4"/>
        <v>22500</v>
      </c>
      <c r="I20" s="54">
        <f>IF($E$8="","",IF(ROUNDDOWN(I14/I3,-2)&lt;3000,"取扱不可",ROUNDDOWN(I14/I3,-2)))</f>
        <v>18900</v>
      </c>
      <c r="J20" s="54">
        <f t="shared" si="4"/>
        <v>14400</v>
      </c>
      <c r="K20" s="54">
        <f t="shared" si="4"/>
        <v>9900</v>
      </c>
      <c r="L20" s="54">
        <f t="shared" si="4"/>
        <v>7700</v>
      </c>
      <c r="M20" s="54">
        <f t="shared" si="4"/>
        <v>6300</v>
      </c>
      <c r="N20" s="55">
        <f>IF($E$8="","",IF(ROUNDDOWN(N14/N3,-2)&lt;3000,"取扱不可",ROUNDDOWN(N14/N3,-2)))</f>
        <v>5300</v>
      </c>
      <c r="O20" s="4"/>
      <c r="P20" s="4"/>
      <c r="Q20" s="71"/>
    </row>
    <row r="21" spans="1:17" x14ac:dyDescent="0.3">
      <c r="A21" s="1"/>
      <c r="B21" s="1"/>
      <c r="C21" s="4"/>
      <c r="D21" s="4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8"/>
      <c r="P21" s="4"/>
      <c r="Q21" s="71"/>
    </row>
    <row r="22" spans="1:17" x14ac:dyDescent="0.3">
      <c r="A22" s="1"/>
      <c r="B22" s="1"/>
      <c r="C22" s="1"/>
      <c r="D22" s="1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"/>
      <c r="P22" s="1"/>
    </row>
  </sheetData>
  <sheetProtection password="EACD" sheet="1" selectLockedCells="1"/>
  <mergeCells count="15">
    <mergeCell ref="A17:A20"/>
    <mergeCell ref="C17:C18"/>
    <mergeCell ref="C19:C20"/>
    <mergeCell ref="E8:N8"/>
    <mergeCell ref="E9:N9"/>
    <mergeCell ref="E10:N10"/>
    <mergeCell ref="E11:N11"/>
    <mergeCell ref="E12:N12"/>
    <mergeCell ref="B17:B20"/>
    <mergeCell ref="A2:A4"/>
    <mergeCell ref="C7:D7"/>
    <mergeCell ref="O4:P4"/>
    <mergeCell ref="E2:N2"/>
    <mergeCell ref="O2:P2"/>
    <mergeCell ref="C2:D3"/>
  </mergeCells>
  <phoneticPr fontId="5"/>
  <conditionalFormatting sqref="E17 E19 M19 M17">
    <cfRule type="cellIs" dxfId="26" priority="17" stopIfTrue="1" operator="equal">
      <formula>"【取扱なし】"</formula>
    </cfRule>
  </conditionalFormatting>
  <conditionalFormatting sqref="E18 E20 M20:N20 M18:N18">
    <cfRule type="cellIs" dxfId="25" priority="18" stopIfTrue="1" operator="equal">
      <formula>"【取扱なし】"</formula>
    </cfRule>
  </conditionalFormatting>
  <conditionalFormatting sqref="L17 L19">
    <cfRule type="cellIs" dxfId="24" priority="15" stopIfTrue="1" operator="equal">
      <formula>"【取扱なし】"</formula>
    </cfRule>
  </conditionalFormatting>
  <conditionalFormatting sqref="L18 L20">
    <cfRule type="cellIs" dxfId="23" priority="16" stopIfTrue="1" operator="equal">
      <formula>"【取扱なし】"</formula>
    </cfRule>
  </conditionalFormatting>
  <conditionalFormatting sqref="K17 K19">
    <cfRule type="cellIs" dxfId="22" priority="13" stopIfTrue="1" operator="equal">
      <formula>"【取扱なし】"</formula>
    </cfRule>
  </conditionalFormatting>
  <conditionalFormatting sqref="K18 K20">
    <cfRule type="cellIs" dxfId="21" priority="14" stopIfTrue="1" operator="equal">
      <formula>"【取扱なし】"</formula>
    </cfRule>
  </conditionalFormatting>
  <conditionalFormatting sqref="J17 J19">
    <cfRule type="cellIs" dxfId="20" priority="11" stopIfTrue="1" operator="equal">
      <formula>"【取扱なし】"</formula>
    </cfRule>
  </conditionalFormatting>
  <conditionalFormatting sqref="J18 J20">
    <cfRule type="cellIs" dxfId="19" priority="12" stopIfTrue="1" operator="equal">
      <formula>"【取扱なし】"</formula>
    </cfRule>
  </conditionalFormatting>
  <conditionalFormatting sqref="I17 I19">
    <cfRule type="cellIs" dxfId="18" priority="9" stopIfTrue="1" operator="equal">
      <formula>"【取扱なし】"</formula>
    </cfRule>
  </conditionalFormatting>
  <conditionalFormatting sqref="I18 I20">
    <cfRule type="cellIs" dxfId="17" priority="10" stopIfTrue="1" operator="equal">
      <formula>"【取扱なし】"</formula>
    </cfRule>
  </conditionalFormatting>
  <conditionalFormatting sqref="H17 H19">
    <cfRule type="cellIs" dxfId="16" priority="7" stopIfTrue="1" operator="equal">
      <formula>"【取扱なし】"</formula>
    </cfRule>
  </conditionalFormatting>
  <conditionalFormatting sqref="H18 H20">
    <cfRule type="cellIs" dxfId="15" priority="8" stopIfTrue="1" operator="equal">
      <formula>"【取扱なし】"</formula>
    </cfRule>
  </conditionalFormatting>
  <conditionalFormatting sqref="G17 G19">
    <cfRule type="cellIs" dxfId="14" priority="5" stopIfTrue="1" operator="equal">
      <formula>"【取扱なし】"</formula>
    </cfRule>
  </conditionalFormatting>
  <conditionalFormatting sqref="G18 G20">
    <cfRule type="cellIs" dxfId="13" priority="6" stopIfTrue="1" operator="equal">
      <formula>"【取扱なし】"</formula>
    </cfRule>
  </conditionalFormatting>
  <conditionalFormatting sqref="F17 F19">
    <cfRule type="cellIs" dxfId="12" priority="3" stopIfTrue="1" operator="equal">
      <formula>"【取扱なし】"</formula>
    </cfRule>
  </conditionalFormatting>
  <conditionalFormatting sqref="F18 F20">
    <cfRule type="cellIs" dxfId="11" priority="4" stopIfTrue="1" operator="equal">
      <formula>"【取扱なし】"</formula>
    </cfRule>
  </conditionalFormatting>
  <dataValidations count="1">
    <dataValidation type="list" allowBlank="1" showInputMessage="1" showErrorMessage="1" sqref="D9">
      <formula1>"8%,10%,"</formula1>
    </dataValidation>
  </dataValidations>
  <pageMargins left="0.39370078740157483" right="0.39370078740157483" top="0.39370078740157483" bottom="0.39370078740157483" header="0.19685039370078741" footer="0.19685039370078741"/>
  <pageSetup paperSize="9" scale="87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view="pageBreakPreview" zoomScale="70" zoomScaleNormal="70" zoomScaleSheetLayoutView="70" workbookViewId="0">
      <selection activeCell="E10" sqref="E10:J10"/>
    </sheetView>
  </sheetViews>
  <sheetFormatPr defaultColWidth="9" defaultRowHeight="15" x14ac:dyDescent="0.3"/>
  <cols>
    <col min="1" max="1" width="35.6640625" style="69" customWidth="1"/>
    <col min="2" max="2" width="4" style="69" customWidth="1"/>
    <col min="3" max="3" width="17.6640625" style="69" customWidth="1"/>
    <col min="4" max="4" width="6.44140625" style="69" customWidth="1"/>
    <col min="5" max="10" width="8.88671875" style="73" customWidth="1"/>
    <col min="11" max="12" width="18.33203125" style="69" customWidth="1"/>
    <col min="13" max="16384" width="9" style="69"/>
  </cols>
  <sheetData>
    <row r="1" spans="1:13" ht="23.4" thickBot="1" x14ac:dyDescent="0.35">
      <c r="A1" s="120" t="s">
        <v>48</v>
      </c>
      <c r="B1" s="1"/>
      <c r="C1" s="2"/>
      <c r="D1" s="2"/>
      <c r="E1" s="20"/>
      <c r="F1" s="20"/>
      <c r="G1" s="20"/>
      <c r="H1" s="20"/>
      <c r="I1" s="21"/>
      <c r="J1" s="21"/>
      <c r="K1" s="3"/>
      <c r="L1" s="19" t="s">
        <v>145</v>
      </c>
      <c r="M1" s="70"/>
    </row>
    <row r="2" spans="1:13" ht="18" customHeight="1" x14ac:dyDescent="0.3">
      <c r="A2" s="174" t="s">
        <v>137</v>
      </c>
      <c r="B2" s="1"/>
      <c r="C2" s="176" t="s">
        <v>21</v>
      </c>
      <c r="D2" s="177"/>
      <c r="E2" s="182" t="s">
        <v>1</v>
      </c>
      <c r="F2" s="183"/>
      <c r="G2" s="184"/>
      <c r="H2" s="182" t="s">
        <v>30</v>
      </c>
      <c r="I2" s="183"/>
      <c r="J2" s="184"/>
      <c r="K2" s="185" t="s">
        <v>0</v>
      </c>
      <c r="L2" s="186"/>
      <c r="M2" s="71"/>
    </row>
    <row r="3" spans="1:13" ht="18" customHeight="1" x14ac:dyDescent="0.3">
      <c r="A3" s="174"/>
      <c r="B3" s="1"/>
      <c r="C3" s="178"/>
      <c r="D3" s="179"/>
      <c r="E3" s="113" t="s">
        <v>42</v>
      </c>
      <c r="F3" s="114" t="s">
        <v>43</v>
      </c>
      <c r="G3" s="115" t="s">
        <v>44</v>
      </c>
      <c r="H3" s="113" t="s">
        <v>44</v>
      </c>
      <c r="I3" s="114" t="s">
        <v>45</v>
      </c>
      <c r="J3" s="115" t="s">
        <v>46</v>
      </c>
      <c r="K3" s="111"/>
      <c r="L3" s="112"/>
      <c r="M3" s="71"/>
    </row>
    <row r="4" spans="1:13" ht="18" customHeight="1" thickBot="1" x14ac:dyDescent="0.35">
      <c r="A4" s="175"/>
      <c r="B4" s="1"/>
      <c r="C4" s="180"/>
      <c r="D4" s="181"/>
      <c r="E4" s="116">
        <v>12</v>
      </c>
      <c r="F4" s="117">
        <v>24</v>
      </c>
      <c r="G4" s="118">
        <v>36</v>
      </c>
      <c r="H4" s="116">
        <v>36</v>
      </c>
      <c r="I4" s="117">
        <v>48</v>
      </c>
      <c r="J4" s="118">
        <v>60</v>
      </c>
      <c r="K4" s="78"/>
      <c r="L4" s="43"/>
      <c r="M4" s="71"/>
    </row>
    <row r="5" spans="1:13" ht="46.5" customHeight="1" thickTop="1" thickBot="1" x14ac:dyDescent="0.35">
      <c r="A5" s="175"/>
      <c r="B5" s="5"/>
      <c r="C5" s="6" t="s">
        <v>22</v>
      </c>
      <c r="D5" s="7"/>
      <c r="E5" s="75">
        <v>0.09</v>
      </c>
      <c r="F5" s="76">
        <v>4.8000000000000001E-2</v>
      </c>
      <c r="G5" s="77">
        <v>3.3500000000000002E-2</v>
      </c>
      <c r="H5" s="81">
        <v>3.2000000000000001E-2</v>
      </c>
      <c r="I5" s="76">
        <v>2.5000000000000001E-2</v>
      </c>
      <c r="J5" s="77">
        <v>2.1000000000000001E-2</v>
      </c>
      <c r="K5" s="187" t="s">
        <v>38</v>
      </c>
      <c r="L5" s="188"/>
      <c r="M5" s="71"/>
    </row>
    <row r="6" spans="1:13" x14ac:dyDescent="0.3">
      <c r="A6" s="1"/>
      <c r="B6" s="1"/>
      <c r="C6" s="4" t="s">
        <v>33</v>
      </c>
      <c r="D6" s="40"/>
      <c r="E6" s="41"/>
      <c r="F6" s="41"/>
      <c r="G6" s="41"/>
      <c r="H6" s="41"/>
      <c r="I6" s="41"/>
      <c r="J6" s="41"/>
      <c r="K6" s="39"/>
      <c r="L6" s="39"/>
      <c r="M6" s="72"/>
    </row>
    <row r="7" spans="1:13" ht="15.6" thickBot="1" x14ac:dyDescent="0.35">
      <c r="A7" s="1"/>
      <c r="B7" s="1"/>
      <c r="C7" s="42"/>
      <c r="D7" s="40"/>
      <c r="E7" s="24"/>
      <c r="F7" s="24"/>
      <c r="G7" s="24"/>
      <c r="H7" s="24"/>
      <c r="I7" s="41"/>
      <c r="J7" s="41"/>
      <c r="K7" s="39"/>
      <c r="L7" s="39"/>
      <c r="M7" s="72"/>
    </row>
    <row r="8" spans="1:13" ht="18.600000000000001" x14ac:dyDescent="0.3">
      <c r="A8" s="29" t="s">
        <v>39</v>
      </c>
      <c r="B8" s="9"/>
      <c r="C8" s="195" t="s">
        <v>40</v>
      </c>
      <c r="D8" s="196"/>
      <c r="E8" s="182" t="s">
        <v>1</v>
      </c>
      <c r="F8" s="183"/>
      <c r="G8" s="184"/>
      <c r="H8" s="182" t="s">
        <v>30</v>
      </c>
      <c r="I8" s="183"/>
      <c r="J8" s="199"/>
      <c r="K8" s="200" t="s">
        <v>47</v>
      </c>
      <c r="L8" s="201"/>
      <c r="M8" s="71"/>
    </row>
    <row r="9" spans="1:13" ht="19.2" thickBot="1" x14ac:dyDescent="0.35">
      <c r="A9" s="29"/>
      <c r="B9" s="9"/>
      <c r="C9" s="197"/>
      <c r="D9" s="198"/>
      <c r="E9" s="83">
        <v>12</v>
      </c>
      <c r="F9" s="84">
        <v>24</v>
      </c>
      <c r="G9" s="85">
        <v>36</v>
      </c>
      <c r="H9" s="86">
        <v>36</v>
      </c>
      <c r="I9" s="84">
        <v>48</v>
      </c>
      <c r="J9" s="87">
        <v>60</v>
      </c>
      <c r="K9" s="4"/>
      <c r="L9" s="4"/>
      <c r="M9" s="71"/>
    </row>
    <row r="10" spans="1:13" ht="31.5" customHeight="1" x14ac:dyDescent="0.3">
      <c r="A10" s="34" t="s">
        <v>34</v>
      </c>
      <c r="B10" s="28" t="s">
        <v>18</v>
      </c>
      <c r="C10" s="99" t="s">
        <v>23</v>
      </c>
      <c r="D10" s="82"/>
      <c r="E10" s="208">
        <v>300000</v>
      </c>
      <c r="F10" s="209"/>
      <c r="G10" s="209"/>
      <c r="H10" s="209"/>
      <c r="I10" s="209"/>
      <c r="J10" s="210"/>
      <c r="K10" s="4"/>
      <c r="L10" s="4"/>
      <c r="M10" s="71"/>
    </row>
    <row r="11" spans="1:13" ht="31.5" customHeight="1" x14ac:dyDescent="0.3">
      <c r="A11" s="34"/>
      <c r="B11" s="28" t="s">
        <v>18</v>
      </c>
      <c r="C11" s="100" t="s">
        <v>24</v>
      </c>
      <c r="D11" s="164">
        <v>0.08</v>
      </c>
      <c r="E11" s="205">
        <f>IF(E10="","",ROUND(E10*D11,0))</f>
        <v>24000</v>
      </c>
      <c r="F11" s="206"/>
      <c r="G11" s="206"/>
      <c r="H11" s="206"/>
      <c r="I11" s="206"/>
      <c r="J11" s="207"/>
      <c r="K11" s="4"/>
      <c r="L11" s="4"/>
      <c r="M11" s="71"/>
    </row>
    <row r="12" spans="1:13" ht="31.5" customHeight="1" x14ac:dyDescent="0.3">
      <c r="A12" s="119"/>
      <c r="B12" s="1"/>
      <c r="C12" s="100" t="s">
        <v>29</v>
      </c>
      <c r="D12" s="101"/>
      <c r="E12" s="205">
        <f>IF(E10="","",E10+E11)</f>
        <v>324000</v>
      </c>
      <c r="F12" s="206"/>
      <c r="G12" s="206"/>
      <c r="H12" s="206"/>
      <c r="I12" s="206"/>
      <c r="J12" s="207"/>
      <c r="K12" s="4"/>
      <c r="L12" s="4"/>
      <c r="M12" s="71"/>
    </row>
    <row r="13" spans="1:13" ht="31.5" customHeight="1" x14ac:dyDescent="0.3">
      <c r="A13" s="36" t="s">
        <v>50</v>
      </c>
      <c r="B13" s="28" t="s">
        <v>18</v>
      </c>
      <c r="C13" s="12" t="s">
        <v>25</v>
      </c>
      <c r="D13" s="13"/>
      <c r="E13" s="233"/>
      <c r="F13" s="234"/>
      <c r="G13" s="234"/>
      <c r="H13" s="239"/>
      <c r="I13" s="240"/>
      <c r="J13" s="241"/>
      <c r="K13" s="4"/>
      <c r="L13" s="4"/>
      <c r="M13" s="71"/>
    </row>
    <row r="14" spans="1:13" ht="31.5" customHeight="1" x14ac:dyDescent="0.3">
      <c r="A14" s="37"/>
      <c r="B14" s="38"/>
      <c r="C14" s="14" t="s">
        <v>26</v>
      </c>
      <c r="D14" s="15"/>
      <c r="E14" s="205">
        <f>IF(E10="","",E12-E13)</f>
        <v>324000</v>
      </c>
      <c r="F14" s="206"/>
      <c r="G14" s="206"/>
      <c r="H14" s="239"/>
      <c r="I14" s="240"/>
      <c r="J14" s="241"/>
      <c r="K14" s="4"/>
      <c r="L14" s="4"/>
      <c r="M14" s="71"/>
    </row>
    <row r="15" spans="1:13" ht="31.5" customHeight="1" x14ac:dyDescent="0.3">
      <c r="A15" s="18"/>
      <c r="B15" s="1"/>
      <c r="C15" s="14" t="s">
        <v>27</v>
      </c>
      <c r="D15" s="15"/>
      <c r="E15" s="44">
        <f>IF($E$10="","",IF($E$10&lt;200000,"取扱不可",ROUNDUP($E$14*E5,-2)))</f>
        <v>29200</v>
      </c>
      <c r="F15" s="45">
        <f>IF($E$10="","",IF($E$10&lt;200000,"取扱不可",ROUNDUP($E$14*F5,-2)))</f>
        <v>15600</v>
      </c>
      <c r="G15" s="102">
        <f>IF($E$10="","",IF($E$10&lt;200000,"取扱不可",ROUNDUP($E$14*G5,-2)))</f>
        <v>10900</v>
      </c>
      <c r="H15" s="239"/>
      <c r="I15" s="240"/>
      <c r="J15" s="241"/>
      <c r="K15" s="4"/>
      <c r="L15" s="4"/>
      <c r="M15" s="71"/>
    </row>
    <row r="16" spans="1:13" ht="31.5" customHeight="1" x14ac:dyDescent="0.3">
      <c r="A16" s="18"/>
      <c r="B16" s="1"/>
      <c r="C16" s="103" t="s">
        <v>28</v>
      </c>
      <c r="D16" s="65"/>
      <c r="E16" s="61">
        <f>IF($E$10="","",IF($E$10&lt;200000,"取扱不可",E15*E4))</f>
        <v>350400</v>
      </c>
      <c r="F16" s="62">
        <f>IF($E$10="","",IF($E$10&lt;200000,"取扱不可",F15*F4))</f>
        <v>374400</v>
      </c>
      <c r="G16" s="104">
        <f>IF($E$10="","",IF($E$10&lt;200000,"取扱不可",G15*G4))</f>
        <v>392400</v>
      </c>
      <c r="H16" s="239"/>
      <c r="I16" s="240"/>
      <c r="J16" s="241"/>
      <c r="K16" s="4"/>
      <c r="L16" s="4"/>
      <c r="M16" s="71"/>
    </row>
    <row r="17" spans="1:13" ht="31.5" customHeight="1" thickBot="1" x14ac:dyDescent="0.35">
      <c r="A17" s="18"/>
      <c r="B17" s="1"/>
      <c r="C17" s="16" t="s">
        <v>32</v>
      </c>
      <c r="D17" s="17"/>
      <c r="E17" s="47">
        <f>IF($E$10="","",IF($E$10&lt;200000,"取扱不可",$E$13+E16))</f>
        <v>350400</v>
      </c>
      <c r="F17" s="48">
        <f>IF($E$10="","",IF($E$10&lt;200000,"取扱不可",$E$13+F16))</f>
        <v>374400</v>
      </c>
      <c r="G17" s="105">
        <f>IF($E$10="","",IF($E$10&lt;200000,"取扱不可",$E$13+G16))</f>
        <v>392400</v>
      </c>
      <c r="H17" s="106">
        <f>IF($E$10="","",IF($E$10&lt;200000,"取扱不可",H20*H4))</f>
        <v>373248</v>
      </c>
      <c r="I17" s="48" t="str">
        <f>IF($E$10="","",IF($E$10&lt;500000,"取扱不可",I20*I4))</f>
        <v>取扱不可</v>
      </c>
      <c r="J17" s="51" t="str">
        <f>IF($E$10="","",IF($E$10&lt;500000,"取扱不可",J20*J4))</f>
        <v>取扱不可</v>
      </c>
      <c r="K17" s="4"/>
      <c r="L17" s="4"/>
      <c r="M17" s="71"/>
    </row>
    <row r="18" spans="1:13" s="74" customFormat="1" ht="21" customHeight="1" thickBot="1" x14ac:dyDescent="0.25">
      <c r="A18" s="35"/>
      <c r="B18" s="26"/>
      <c r="C18" s="26"/>
      <c r="D18" s="27"/>
      <c r="E18" s="49" t="s">
        <v>17</v>
      </c>
      <c r="F18" s="49" t="s">
        <v>17</v>
      </c>
      <c r="G18" s="49" t="s">
        <v>17</v>
      </c>
      <c r="H18" s="49" t="s">
        <v>37</v>
      </c>
      <c r="I18" s="49" t="s">
        <v>37</v>
      </c>
      <c r="J18" s="49" t="s">
        <v>37</v>
      </c>
      <c r="K18" s="4"/>
      <c r="L18" s="4"/>
      <c r="M18" s="71"/>
    </row>
    <row r="19" spans="1:13" ht="21" customHeight="1" x14ac:dyDescent="0.3">
      <c r="A19" s="211" t="s">
        <v>35</v>
      </c>
      <c r="B19" s="212" t="s">
        <v>20</v>
      </c>
      <c r="C19" s="213" t="s">
        <v>5</v>
      </c>
      <c r="D19" s="96" t="s">
        <v>14</v>
      </c>
      <c r="E19" s="56" t="s">
        <v>8</v>
      </c>
      <c r="F19" s="57" t="s">
        <v>8</v>
      </c>
      <c r="G19" s="97" t="s">
        <v>8</v>
      </c>
      <c r="H19" s="107">
        <f>IF($E$10="","",IF($E$10&lt;200000,"取扱不可",ROUNDUP($E$10*H5,-2)))</f>
        <v>9600</v>
      </c>
      <c r="I19" s="108" t="str">
        <f>IF($E$10="","",IF($E$10&lt;500000,"取扱不可",ROUNDUP($E$10*I5,-2)))</f>
        <v>取扱不可</v>
      </c>
      <c r="J19" s="109" t="str">
        <f>IF($E$10="","",IF($E$10&lt;500000,"取扱不可",ROUNDUP($E$10*J5,-2)))</f>
        <v>取扱不可</v>
      </c>
      <c r="K19" s="4"/>
      <c r="L19" s="4"/>
      <c r="M19" s="71"/>
    </row>
    <row r="20" spans="1:13" ht="21" customHeight="1" x14ac:dyDescent="0.3">
      <c r="A20" s="211"/>
      <c r="B20" s="212"/>
      <c r="C20" s="220"/>
      <c r="D20" s="89" t="s">
        <v>15</v>
      </c>
      <c r="E20" s="90">
        <f>IF($E$10="","",IF($E$10&lt;200000,"取扱不可",ROUNDUP($E$14*E5,-2)))</f>
        <v>29200</v>
      </c>
      <c r="F20" s="91">
        <f>IF($E$10="","",IF($E$10&lt;200000,"取扱不可",ROUNDUP($E$14*F5,-2)))</f>
        <v>15600</v>
      </c>
      <c r="G20" s="92">
        <f>IF($E$10="","",IF($E$10&lt;200000,"取扱不可",ROUNDUP($E$14*G5,-2)))</f>
        <v>10900</v>
      </c>
      <c r="H20" s="93">
        <f>IF($E$10="","",IF($E$10&lt;200000,"取扱不可",H19+(H19*($D$11))))</f>
        <v>10368</v>
      </c>
      <c r="I20" s="94" t="str">
        <f>IF($E$10="","",IF($E$10&lt;500000,"取扱不可",I19+(I19*($D$11))))</f>
        <v>取扱不可</v>
      </c>
      <c r="J20" s="95" t="str">
        <f>IF($E$10="","",IF($E$10&lt;500000,"取扱不可",J19+(J19*($D$11))))</f>
        <v>取扱不可</v>
      </c>
      <c r="K20" s="4"/>
      <c r="L20" s="4"/>
      <c r="M20" s="71"/>
    </row>
    <row r="21" spans="1:13" ht="21" customHeight="1" x14ac:dyDescent="0.3">
      <c r="A21" s="211"/>
      <c r="B21" s="212"/>
      <c r="C21" s="221" t="s">
        <v>6</v>
      </c>
      <c r="D21" s="88" t="s">
        <v>14</v>
      </c>
      <c r="E21" s="225" t="s">
        <v>31</v>
      </c>
      <c r="F21" s="189"/>
      <c r="G21" s="189"/>
      <c r="H21" s="189"/>
      <c r="I21" s="189"/>
      <c r="J21" s="190"/>
      <c r="K21" s="4"/>
      <c r="L21" s="4"/>
      <c r="M21" s="71"/>
    </row>
    <row r="22" spans="1:13" ht="21" customHeight="1" thickBot="1" x14ac:dyDescent="0.35">
      <c r="A22" s="211"/>
      <c r="B22" s="212"/>
      <c r="C22" s="215"/>
      <c r="D22" s="98" t="s">
        <v>15</v>
      </c>
      <c r="E22" s="227"/>
      <c r="F22" s="193"/>
      <c r="G22" s="193"/>
      <c r="H22" s="193"/>
      <c r="I22" s="193"/>
      <c r="J22" s="194"/>
      <c r="K22" s="4"/>
      <c r="L22" s="4"/>
      <c r="M22" s="71"/>
    </row>
    <row r="23" spans="1:13" x14ac:dyDescent="0.3">
      <c r="A23" s="1"/>
      <c r="B23" s="1"/>
      <c r="C23" s="4"/>
      <c r="D23" s="4"/>
      <c r="E23" s="23"/>
      <c r="F23" s="23"/>
      <c r="G23" s="23"/>
      <c r="H23" s="23"/>
      <c r="I23" s="23"/>
      <c r="J23" s="23"/>
      <c r="K23" s="8"/>
      <c r="L23" s="4"/>
      <c r="M23" s="71"/>
    </row>
    <row r="24" spans="1:13" x14ac:dyDescent="0.3">
      <c r="A24" s="1"/>
      <c r="B24" s="1"/>
      <c r="C24" s="1"/>
      <c r="D24" s="1"/>
      <c r="E24" s="25"/>
      <c r="F24" s="25"/>
      <c r="G24" s="25"/>
      <c r="H24" s="25"/>
      <c r="I24" s="25"/>
      <c r="J24" s="25"/>
      <c r="K24" s="1"/>
      <c r="L24" s="1"/>
    </row>
  </sheetData>
  <sheetProtection password="EACD" sheet="1" selectLockedCells="1"/>
  <mergeCells count="24">
    <mergeCell ref="H16:J16"/>
    <mergeCell ref="E13:G13"/>
    <mergeCell ref="E21:J22"/>
    <mergeCell ref="E10:J10"/>
    <mergeCell ref="E11:J11"/>
    <mergeCell ref="E12:J12"/>
    <mergeCell ref="H13:J13"/>
    <mergeCell ref="A2:A5"/>
    <mergeCell ref="C8:D9"/>
    <mergeCell ref="C2:D4"/>
    <mergeCell ref="H14:J14"/>
    <mergeCell ref="H15:J15"/>
    <mergeCell ref="A19:A22"/>
    <mergeCell ref="B19:B22"/>
    <mergeCell ref="C19:C20"/>
    <mergeCell ref="C21:C22"/>
    <mergeCell ref="E14:G14"/>
    <mergeCell ref="K2:L2"/>
    <mergeCell ref="K5:L5"/>
    <mergeCell ref="E2:G2"/>
    <mergeCell ref="H2:J2"/>
    <mergeCell ref="E8:G8"/>
    <mergeCell ref="H8:J8"/>
    <mergeCell ref="K8:L8"/>
  </mergeCells>
  <phoneticPr fontId="5"/>
  <conditionalFormatting sqref="E19">
    <cfRule type="cellIs" dxfId="10" priority="20" stopIfTrue="1" operator="equal">
      <formula>"【取扱なし】"</formula>
    </cfRule>
  </conditionalFormatting>
  <conditionalFormatting sqref="E20">
    <cfRule type="cellIs" dxfId="9" priority="21" stopIfTrue="1" operator="equal">
      <formula>"【取扱なし】"</formula>
    </cfRule>
  </conditionalFormatting>
  <conditionalFormatting sqref="G19">
    <cfRule type="cellIs" dxfId="8" priority="14" stopIfTrue="1" operator="equal">
      <formula>"【取扱なし】"</formula>
    </cfRule>
  </conditionalFormatting>
  <conditionalFormatting sqref="G20">
    <cfRule type="cellIs" dxfId="7" priority="15" stopIfTrue="1" operator="equal">
      <formula>"【取扱なし】"</formula>
    </cfRule>
  </conditionalFormatting>
  <conditionalFormatting sqref="F19">
    <cfRule type="cellIs" dxfId="6" priority="8" stopIfTrue="1" operator="equal">
      <formula>"【取扱なし】"</formula>
    </cfRule>
  </conditionalFormatting>
  <conditionalFormatting sqref="F20">
    <cfRule type="cellIs" dxfId="5" priority="9" stopIfTrue="1" operator="equal">
      <formula>"【取扱なし】"</formula>
    </cfRule>
  </conditionalFormatting>
  <conditionalFormatting sqref="E21">
    <cfRule type="cellIs" dxfId="4" priority="5" stopIfTrue="1" operator="equal">
      <formula>"【取扱なし】"</formula>
    </cfRule>
  </conditionalFormatting>
  <conditionalFormatting sqref="I19">
    <cfRule type="cellIs" dxfId="3" priority="3" stopIfTrue="1" operator="equal">
      <formula>"【取扱なし】"</formula>
    </cfRule>
  </conditionalFormatting>
  <conditionalFormatting sqref="I20:J20">
    <cfRule type="cellIs" dxfId="2" priority="4" stopIfTrue="1" operator="equal">
      <formula>"【取扱なし】"</formula>
    </cfRule>
  </conditionalFormatting>
  <conditionalFormatting sqref="H19">
    <cfRule type="cellIs" dxfId="1" priority="1" stopIfTrue="1" operator="equal">
      <formula>"【取扱なし】"</formula>
    </cfRule>
  </conditionalFormatting>
  <conditionalFormatting sqref="H20">
    <cfRule type="cellIs" dxfId="0" priority="2" stopIfTrue="1" operator="equal">
      <formula>"【取扱なし】"</formula>
    </cfRule>
  </conditionalFormatting>
  <dataValidations count="1">
    <dataValidation type="list" allowBlank="1" showInputMessage="1" showErrorMessage="1" sqref="D11">
      <formula1>"8%,10%,"</formula1>
    </dataValidation>
  </dataValidations>
  <pageMargins left="0.39370078740157483" right="0.39370078740157483" top="0.39370078740157483" bottom="0.39370078740157483" header="0.19685039370078741" footer="0.19685039370078741"/>
  <pageSetup paperSize="9" scale="92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70" zoomScaleNormal="70" workbookViewId="0">
      <pane xSplit="9" ySplit="5" topLeftCell="J6" activePane="bottomRight" state="frozen"/>
      <selection pane="topRight" activeCell="F1" sqref="F1"/>
      <selection pane="bottomLeft" activeCell="A4" sqref="A4"/>
      <selection pane="bottomRight" activeCell="I18" sqref="I18:I21"/>
    </sheetView>
  </sheetViews>
  <sheetFormatPr defaultColWidth="9" defaultRowHeight="14.4" x14ac:dyDescent="0.3"/>
  <cols>
    <col min="1" max="1" width="21.6640625" style="154" customWidth="1"/>
    <col min="2" max="2" width="15.21875" style="154" customWidth="1"/>
    <col min="3" max="4" width="15" style="154" bestFit="1" customWidth="1"/>
    <col min="5" max="5" width="15.21875" style="154" customWidth="1"/>
    <col min="6" max="7" width="15" style="154" bestFit="1" customWidth="1"/>
    <col min="8" max="8" width="15.21875" style="154" customWidth="1"/>
    <col min="9" max="9" width="36.44140625" style="154" customWidth="1"/>
    <col min="10" max="16384" width="9" style="154"/>
  </cols>
  <sheetData>
    <row r="1" spans="1:9" ht="25.2" thickBot="1" x14ac:dyDescent="0.5">
      <c r="A1" s="173" t="s">
        <v>114</v>
      </c>
    </row>
    <row r="2" spans="1:9" ht="27" customHeight="1" thickBot="1" x14ac:dyDescent="0.35">
      <c r="A2" s="155" t="s">
        <v>64</v>
      </c>
      <c r="B2" s="279" t="s">
        <v>41</v>
      </c>
      <c r="C2" s="280"/>
      <c r="D2" s="280"/>
      <c r="E2" s="280"/>
      <c r="F2" s="280"/>
      <c r="G2" s="280"/>
      <c r="H2" s="280"/>
      <c r="I2" s="281"/>
    </row>
    <row r="3" spans="1:9" s="162" customFormat="1" ht="24" customHeight="1" thickBot="1" x14ac:dyDescent="0.35">
      <c r="A3" s="161"/>
      <c r="B3" s="285" t="s">
        <v>118</v>
      </c>
      <c r="C3" s="286"/>
      <c r="D3" s="286"/>
      <c r="E3" s="286"/>
      <c r="F3" s="286"/>
      <c r="G3" s="287"/>
      <c r="H3" s="285" t="s">
        <v>119</v>
      </c>
      <c r="I3" s="287"/>
    </row>
    <row r="4" spans="1:9" ht="18.600000000000001" x14ac:dyDescent="0.3">
      <c r="A4" s="156"/>
      <c r="B4" s="282" t="s">
        <v>117</v>
      </c>
      <c r="C4" s="283"/>
      <c r="D4" s="284"/>
      <c r="E4" s="282" t="s">
        <v>116</v>
      </c>
      <c r="F4" s="283"/>
      <c r="G4" s="284"/>
      <c r="H4" s="282" t="s">
        <v>122</v>
      </c>
      <c r="I4" s="284"/>
    </row>
    <row r="5" spans="1:9" ht="15" thickBot="1" x14ac:dyDescent="0.35">
      <c r="A5" s="157"/>
      <c r="B5" s="158" t="s">
        <v>115</v>
      </c>
      <c r="C5" s="159" t="s">
        <v>65</v>
      </c>
      <c r="D5" s="159" t="s">
        <v>66</v>
      </c>
      <c r="E5" s="158" t="s">
        <v>115</v>
      </c>
      <c r="F5" s="159" t="s">
        <v>65</v>
      </c>
      <c r="G5" s="159" t="s">
        <v>66</v>
      </c>
      <c r="H5" s="158" t="s">
        <v>115</v>
      </c>
      <c r="I5" s="160" t="s">
        <v>67</v>
      </c>
    </row>
    <row r="6" spans="1:9" ht="15" thickTop="1" x14ac:dyDescent="0.3">
      <c r="A6" s="242" t="s">
        <v>68</v>
      </c>
      <c r="B6" s="248" t="s">
        <v>123</v>
      </c>
      <c r="C6" s="250" t="s">
        <v>77</v>
      </c>
      <c r="D6" s="251" t="s">
        <v>88</v>
      </c>
      <c r="E6" s="288" t="s">
        <v>132</v>
      </c>
      <c r="F6" s="266" t="s">
        <v>120</v>
      </c>
      <c r="G6" s="269" t="s">
        <v>121</v>
      </c>
      <c r="H6" s="244" t="s">
        <v>123</v>
      </c>
      <c r="I6" s="246" t="s">
        <v>105</v>
      </c>
    </row>
    <row r="7" spans="1:9" ht="15" customHeight="1" x14ac:dyDescent="0.3">
      <c r="A7" s="243"/>
      <c r="B7" s="249"/>
      <c r="C7" s="250"/>
      <c r="D7" s="252"/>
      <c r="E7" s="289"/>
      <c r="F7" s="267"/>
      <c r="G7" s="270"/>
      <c r="H7" s="245"/>
      <c r="I7" s="246"/>
    </row>
    <row r="8" spans="1:9" ht="15" customHeight="1" x14ac:dyDescent="0.3">
      <c r="A8" s="243" t="s">
        <v>69</v>
      </c>
      <c r="B8" s="249"/>
      <c r="C8" s="250"/>
      <c r="D8" s="252" t="s">
        <v>89</v>
      </c>
      <c r="E8" s="289"/>
      <c r="F8" s="267"/>
      <c r="G8" s="270"/>
      <c r="H8" s="245"/>
      <c r="I8" s="246"/>
    </row>
    <row r="9" spans="1:9" ht="15" customHeight="1" x14ac:dyDescent="0.3">
      <c r="A9" s="247"/>
      <c r="B9" s="249"/>
      <c r="C9" s="250"/>
      <c r="D9" s="253"/>
      <c r="E9" s="289"/>
      <c r="F9" s="267"/>
      <c r="G9" s="270"/>
      <c r="H9" s="245"/>
      <c r="I9" s="246"/>
    </row>
    <row r="10" spans="1:9" ht="15" customHeight="1" x14ac:dyDescent="0.3">
      <c r="A10" s="264" t="s">
        <v>101</v>
      </c>
      <c r="B10" s="259" t="s">
        <v>124</v>
      </c>
      <c r="C10" s="261" t="s">
        <v>78</v>
      </c>
      <c r="D10" s="261" t="s">
        <v>90</v>
      </c>
      <c r="E10" s="289"/>
      <c r="F10" s="267"/>
      <c r="G10" s="270"/>
      <c r="H10" s="254" t="s">
        <v>124</v>
      </c>
      <c r="I10" s="256" t="s">
        <v>106</v>
      </c>
    </row>
    <row r="11" spans="1:9" ht="15" customHeight="1" x14ac:dyDescent="0.3">
      <c r="A11" s="258"/>
      <c r="B11" s="249"/>
      <c r="C11" s="250"/>
      <c r="D11" s="250"/>
      <c r="E11" s="289"/>
      <c r="F11" s="267"/>
      <c r="G11" s="270"/>
      <c r="H11" s="245"/>
      <c r="I11" s="246"/>
    </row>
    <row r="12" spans="1:9" ht="15" customHeight="1" x14ac:dyDescent="0.3">
      <c r="A12" s="258"/>
      <c r="B12" s="249"/>
      <c r="C12" s="250"/>
      <c r="D12" s="250"/>
      <c r="E12" s="289"/>
      <c r="F12" s="267"/>
      <c r="G12" s="270"/>
      <c r="H12" s="245"/>
      <c r="I12" s="246"/>
    </row>
    <row r="13" spans="1:9" ht="15" customHeight="1" x14ac:dyDescent="0.3">
      <c r="A13" s="265"/>
      <c r="B13" s="260"/>
      <c r="C13" s="262"/>
      <c r="D13" s="262"/>
      <c r="E13" s="289"/>
      <c r="F13" s="267"/>
      <c r="G13" s="270"/>
      <c r="H13" s="255"/>
      <c r="I13" s="257"/>
    </row>
    <row r="14" spans="1:9" ht="15" customHeight="1" x14ac:dyDescent="0.3">
      <c r="A14" s="258" t="s">
        <v>102</v>
      </c>
      <c r="B14" s="248" t="s">
        <v>125</v>
      </c>
      <c r="C14" s="250" t="s">
        <v>79</v>
      </c>
      <c r="D14" s="250" t="s">
        <v>91</v>
      </c>
      <c r="E14" s="289"/>
      <c r="F14" s="267"/>
      <c r="G14" s="270"/>
      <c r="H14" s="244" t="s">
        <v>125</v>
      </c>
      <c r="I14" s="246" t="s">
        <v>107</v>
      </c>
    </row>
    <row r="15" spans="1:9" ht="15" customHeight="1" x14ac:dyDescent="0.3">
      <c r="A15" s="258"/>
      <c r="B15" s="249"/>
      <c r="C15" s="250"/>
      <c r="D15" s="250"/>
      <c r="E15" s="289"/>
      <c r="F15" s="267"/>
      <c r="G15" s="270"/>
      <c r="H15" s="245"/>
      <c r="I15" s="246"/>
    </row>
    <row r="16" spans="1:9" ht="15" customHeight="1" x14ac:dyDescent="0.3">
      <c r="A16" s="258"/>
      <c r="B16" s="249"/>
      <c r="C16" s="250"/>
      <c r="D16" s="250"/>
      <c r="E16" s="289"/>
      <c r="F16" s="267"/>
      <c r="G16" s="270"/>
      <c r="H16" s="245"/>
      <c r="I16" s="246"/>
    </row>
    <row r="17" spans="1:9" ht="15" customHeight="1" x14ac:dyDescent="0.3">
      <c r="A17" s="258"/>
      <c r="B17" s="249"/>
      <c r="C17" s="250"/>
      <c r="D17" s="250"/>
      <c r="E17" s="289"/>
      <c r="F17" s="267"/>
      <c r="G17" s="270"/>
      <c r="H17" s="245"/>
      <c r="I17" s="246"/>
    </row>
    <row r="18" spans="1:9" ht="15" customHeight="1" x14ac:dyDescent="0.3">
      <c r="A18" s="264" t="s">
        <v>70</v>
      </c>
      <c r="B18" s="259" t="s">
        <v>126</v>
      </c>
      <c r="C18" s="261" t="s">
        <v>80</v>
      </c>
      <c r="D18" s="261" t="s">
        <v>92</v>
      </c>
      <c r="E18" s="289"/>
      <c r="F18" s="267"/>
      <c r="G18" s="270"/>
      <c r="H18" s="254" t="s">
        <v>126</v>
      </c>
      <c r="I18" s="256" t="s">
        <v>108</v>
      </c>
    </row>
    <row r="19" spans="1:9" ht="15" customHeight="1" x14ac:dyDescent="0.3">
      <c r="A19" s="258"/>
      <c r="B19" s="249"/>
      <c r="C19" s="250"/>
      <c r="D19" s="250"/>
      <c r="E19" s="289"/>
      <c r="F19" s="267"/>
      <c r="G19" s="270"/>
      <c r="H19" s="245"/>
      <c r="I19" s="246"/>
    </row>
    <row r="20" spans="1:9" ht="15" customHeight="1" x14ac:dyDescent="0.3">
      <c r="A20" s="258"/>
      <c r="B20" s="249"/>
      <c r="C20" s="250"/>
      <c r="D20" s="250"/>
      <c r="E20" s="289"/>
      <c r="F20" s="267"/>
      <c r="G20" s="270"/>
      <c r="H20" s="245"/>
      <c r="I20" s="246"/>
    </row>
    <row r="21" spans="1:9" ht="15" customHeight="1" x14ac:dyDescent="0.3">
      <c r="A21" s="265"/>
      <c r="B21" s="260"/>
      <c r="C21" s="262"/>
      <c r="D21" s="262"/>
      <c r="E21" s="289"/>
      <c r="F21" s="267"/>
      <c r="G21" s="270"/>
      <c r="H21" s="255"/>
      <c r="I21" s="257"/>
    </row>
    <row r="22" spans="1:9" ht="15" customHeight="1" x14ac:dyDescent="0.3">
      <c r="A22" s="258" t="s">
        <v>103</v>
      </c>
      <c r="B22" s="248" t="s">
        <v>127</v>
      </c>
      <c r="C22" s="250" t="s">
        <v>81</v>
      </c>
      <c r="D22" s="250" t="s">
        <v>93</v>
      </c>
      <c r="E22" s="289"/>
      <c r="F22" s="267"/>
      <c r="G22" s="270"/>
      <c r="H22" s="244" t="s">
        <v>127</v>
      </c>
      <c r="I22" s="246" t="s">
        <v>109</v>
      </c>
    </row>
    <row r="23" spans="1:9" ht="15" customHeight="1" x14ac:dyDescent="0.3">
      <c r="A23" s="258"/>
      <c r="B23" s="249"/>
      <c r="C23" s="250"/>
      <c r="D23" s="250"/>
      <c r="E23" s="289"/>
      <c r="F23" s="267"/>
      <c r="G23" s="270"/>
      <c r="H23" s="245"/>
      <c r="I23" s="246"/>
    </row>
    <row r="24" spans="1:9" ht="15" customHeight="1" x14ac:dyDescent="0.3">
      <c r="A24" s="258"/>
      <c r="B24" s="249"/>
      <c r="C24" s="250"/>
      <c r="D24" s="250"/>
      <c r="E24" s="289"/>
      <c r="F24" s="267"/>
      <c r="G24" s="270"/>
      <c r="H24" s="245"/>
      <c r="I24" s="246"/>
    </row>
    <row r="25" spans="1:9" ht="15" customHeight="1" x14ac:dyDescent="0.3">
      <c r="A25" s="258"/>
      <c r="B25" s="249"/>
      <c r="C25" s="250"/>
      <c r="D25" s="250"/>
      <c r="E25" s="289"/>
      <c r="F25" s="267"/>
      <c r="G25" s="270"/>
      <c r="H25" s="245"/>
      <c r="I25" s="246"/>
    </row>
    <row r="26" spans="1:9" ht="15" customHeight="1" x14ac:dyDescent="0.3">
      <c r="A26" s="273" t="s">
        <v>71</v>
      </c>
      <c r="B26" s="259" t="s">
        <v>128</v>
      </c>
      <c r="C26" s="261" t="s">
        <v>82</v>
      </c>
      <c r="D26" s="263" t="s">
        <v>94</v>
      </c>
      <c r="E26" s="289"/>
      <c r="F26" s="267"/>
      <c r="G26" s="270"/>
      <c r="H26" s="254" t="s">
        <v>128</v>
      </c>
      <c r="I26" s="256" t="s">
        <v>110</v>
      </c>
    </row>
    <row r="27" spans="1:9" ht="15" customHeight="1" x14ac:dyDescent="0.3">
      <c r="A27" s="243"/>
      <c r="B27" s="249"/>
      <c r="C27" s="250"/>
      <c r="D27" s="252"/>
      <c r="E27" s="289"/>
      <c r="F27" s="267"/>
      <c r="G27" s="270"/>
      <c r="H27" s="245"/>
      <c r="I27" s="246"/>
    </row>
    <row r="28" spans="1:9" ht="15" customHeight="1" x14ac:dyDescent="0.3">
      <c r="A28" s="243" t="s">
        <v>72</v>
      </c>
      <c r="B28" s="249"/>
      <c r="C28" s="250"/>
      <c r="D28" s="252" t="s">
        <v>95</v>
      </c>
      <c r="E28" s="289"/>
      <c r="F28" s="267"/>
      <c r="G28" s="270"/>
      <c r="H28" s="245"/>
      <c r="I28" s="246"/>
    </row>
    <row r="29" spans="1:9" ht="15" customHeight="1" x14ac:dyDescent="0.3">
      <c r="A29" s="274"/>
      <c r="B29" s="260"/>
      <c r="C29" s="262"/>
      <c r="D29" s="291"/>
      <c r="E29" s="289"/>
      <c r="F29" s="267"/>
      <c r="G29" s="270"/>
      <c r="H29" s="255"/>
      <c r="I29" s="257"/>
    </row>
    <row r="30" spans="1:9" ht="15" customHeight="1" x14ac:dyDescent="0.3">
      <c r="A30" s="272" t="s">
        <v>73</v>
      </c>
      <c r="B30" s="248" t="s">
        <v>129</v>
      </c>
      <c r="C30" s="292" t="s">
        <v>83</v>
      </c>
      <c r="D30" s="292" t="s">
        <v>96</v>
      </c>
      <c r="E30" s="289"/>
      <c r="F30" s="267"/>
      <c r="G30" s="270"/>
      <c r="H30" s="244" t="s">
        <v>129</v>
      </c>
      <c r="I30" s="246" t="s">
        <v>111</v>
      </c>
    </row>
    <row r="31" spans="1:9" ht="15" customHeight="1" x14ac:dyDescent="0.3">
      <c r="A31" s="243"/>
      <c r="B31" s="249"/>
      <c r="C31" s="252"/>
      <c r="D31" s="252"/>
      <c r="E31" s="289"/>
      <c r="F31" s="267"/>
      <c r="G31" s="270"/>
      <c r="H31" s="245"/>
      <c r="I31" s="246"/>
    </row>
    <row r="32" spans="1:9" ht="15" customHeight="1" x14ac:dyDescent="0.3">
      <c r="A32" s="243" t="s">
        <v>74</v>
      </c>
      <c r="B32" s="249"/>
      <c r="C32" s="252" t="s">
        <v>84</v>
      </c>
      <c r="D32" s="252" t="s">
        <v>97</v>
      </c>
      <c r="E32" s="289"/>
      <c r="F32" s="267"/>
      <c r="G32" s="270"/>
      <c r="H32" s="245"/>
      <c r="I32" s="246"/>
    </row>
    <row r="33" spans="1:9" ht="15" customHeight="1" x14ac:dyDescent="0.3">
      <c r="A33" s="247"/>
      <c r="B33" s="249"/>
      <c r="C33" s="253"/>
      <c r="D33" s="253"/>
      <c r="E33" s="289"/>
      <c r="F33" s="267"/>
      <c r="G33" s="270"/>
      <c r="H33" s="245"/>
      <c r="I33" s="246"/>
    </row>
    <row r="34" spans="1:9" ht="15" customHeight="1" x14ac:dyDescent="0.3">
      <c r="A34" s="264" t="s">
        <v>104</v>
      </c>
      <c r="B34" s="259" t="s">
        <v>130</v>
      </c>
      <c r="C34" s="261" t="s">
        <v>85</v>
      </c>
      <c r="D34" s="261" t="s">
        <v>98</v>
      </c>
      <c r="E34" s="289"/>
      <c r="F34" s="267"/>
      <c r="G34" s="270"/>
      <c r="H34" s="254" t="s">
        <v>130</v>
      </c>
      <c r="I34" s="256" t="s">
        <v>112</v>
      </c>
    </row>
    <row r="35" spans="1:9" ht="15" customHeight="1" x14ac:dyDescent="0.3">
      <c r="A35" s="258"/>
      <c r="B35" s="249"/>
      <c r="C35" s="250"/>
      <c r="D35" s="250"/>
      <c r="E35" s="289"/>
      <c r="F35" s="267"/>
      <c r="G35" s="270"/>
      <c r="H35" s="245"/>
      <c r="I35" s="246"/>
    </row>
    <row r="36" spans="1:9" ht="15" customHeight="1" x14ac:dyDescent="0.3">
      <c r="A36" s="258"/>
      <c r="B36" s="249"/>
      <c r="C36" s="250"/>
      <c r="D36" s="250"/>
      <c r="E36" s="289"/>
      <c r="F36" s="267"/>
      <c r="G36" s="270"/>
      <c r="H36" s="245"/>
      <c r="I36" s="246"/>
    </row>
    <row r="37" spans="1:9" ht="15" customHeight="1" x14ac:dyDescent="0.3">
      <c r="A37" s="265"/>
      <c r="B37" s="260"/>
      <c r="C37" s="262"/>
      <c r="D37" s="262"/>
      <c r="E37" s="289"/>
      <c r="F37" s="267"/>
      <c r="G37" s="270"/>
      <c r="H37" s="255"/>
      <c r="I37" s="257"/>
    </row>
    <row r="38" spans="1:9" ht="15" customHeight="1" x14ac:dyDescent="0.3">
      <c r="A38" s="272" t="s">
        <v>75</v>
      </c>
      <c r="B38" s="248" t="s">
        <v>131</v>
      </c>
      <c r="C38" s="292" t="s">
        <v>86</v>
      </c>
      <c r="D38" s="292" t="s">
        <v>99</v>
      </c>
      <c r="E38" s="289"/>
      <c r="F38" s="267"/>
      <c r="G38" s="270"/>
      <c r="H38" s="244" t="s">
        <v>131</v>
      </c>
      <c r="I38" s="246" t="s">
        <v>113</v>
      </c>
    </row>
    <row r="39" spans="1:9" ht="15" customHeight="1" x14ac:dyDescent="0.3">
      <c r="A39" s="243"/>
      <c r="B39" s="249"/>
      <c r="C39" s="252"/>
      <c r="D39" s="252"/>
      <c r="E39" s="289"/>
      <c r="F39" s="267"/>
      <c r="G39" s="270"/>
      <c r="H39" s="245"/>
      <c r="I39" s="246"/>
    </row>
    <row r="40" spans="1:9" ht="15" customHeight="1" x14ac:dyDescent="0.3">
      <c r="A40" s="243" t="s">
        <v>76</v>
      </c>
      <c r="B40" s="249"/>
      <c r="C40" s="252" t="s">
        <v>87</v>
      </c>
      <c r="D40" s="252" t="s">
        <v>100</v>
      </c>
      <c r="E40" s="289"/>
      <c r="F40" s="267"/>
      <c r="G40" s="270"/>
      <c r="H40" s="245"/>
      <c r="I40" s="246"/>
    </row>
    <row r="41" spans="1:9" ht="15.75" customHeight="1" thickBot="1" x14ac:dyDescent="0.35">
      <c r="A41" s="275"/>
      <c r="B41" s="278"/>
      <c r="C41" s="293"/>
      <c r="D41" s="293"/>
      <c r="E41" s="290"/>
      <c r="F41" s="268"/>
      <c r="G41" s="271"/>
      <c r="H41" s="276"/>
      <c r="I41" s="277"/>
    </row>
  </sheetData>
  <mergeCells count="73">
    <mergeCell ref="C38:C39"/>
    <mergeCell ref="D38:D39"/>
    <mergeCell ref="C40:C41"/>
    <mergeCell ref="D40:D41"/>
    <mergeCell ref="C32:C33"/>
    <mergeCell ref="D32:D33"/>
    <mergeCell ref="B30:B33"/>
    <mergeCell ref="C30:C31"/>
    <mergeCell ref="D30:D31"/>
    <mergeCell ref="H4:I4"/>
    <mergeCell ref="B34:B37"/>
    <mergeCell ref="C14:C17"/>
    <mergeCell ref="D14:D17"/>
    <mergeCell ref="B2:I2"/>
    <mergeCell ref="B4:D4"/>
    <mergeCell ref="E4:G4"/>
    <mergeCell ref="B3:G3"/>
    <mergeCell ref="H3:I3"/>
    <mergeCell ref="B18:B21"/>
    <mergeCell ref="C18:C21"/>
    <mergeCell ref="D18:D21"/>
    <mergeCell ref="B22:B25"/>
    <mergeCell ref="C22:C25"/>
    <mergeCell ref="D22:D25"/>
    <mergeCell ref="I26:I29"/>
    <mergeCell ref="A28:A29"/>
    <mergeCell ref="B26:B29"/>
    <mergeCell ref="C26:C29"/>
    <mergeCell ref="A40:A41"/>
    <mergeCell ref="A34:A37"/>
    <mergeCell ref="H34:H37"/>
    <mergeCell ref="I34:I37"/>
    <mergeCell ref="A38:A39"/>
    <mergeCell ref="H38:H41"/>
    <mergeCell ref="I38:I41"/>
    <mergeCell ref="C34:C37"/>
    <mergeCell ref="D34:D37"/>
    <mergeCell ref="B38:B41"/>
    <mergeCell ref="E6:E41"/>
    <mergeCell ref="D28:D29"/>
    <mergeCell ref="D26:D27"/>
    <mergeCell ref="A18:A21"/>
    <mergeCell ref="H18:H21"/>
    <mergeCell ref="I18:I21"/>
    <mergeCell ref="A22:A25"/>
    <mergeCell ref="H22:H25"/>
    <mergeCell ref="I22:I25"/>
    <mergeCell ref="F6:F41"/>
    <mergeCell ref="G6:G41"/>
    <mergeCell ref="A10:A13"/>
    <mergeCell ref="A30:A31"/>
    <mergeCell ref="H30:H33"/>
    <mergeCell ref="I30:I33"/>
    <mergeCell ref="A32:A33"/>
    <mergeCell ref="A26:A27"/>
    <mergeCell ref="H26:H29"/>
    <mergeCell ref="H10:H13"/>
    <mergeCell ref="I10:I13"/>
    <mergeCell ref="A14:A17"/>
    <mergeCell ref="H14:H17"/>
    <mergeCell ref="I14:I17"/>
    <mergeCell ref="B10:B13"/>
    <mergeCell ref="C10:C13"/>
    <mergeCell ref="D10:D13"/>
    <mergeCell ref="B14:B17"/>
    <mergeCell ref="A6:A7"/>
    <mergeCell ref="H6:H9"/>
    <mergeCell ref="I6:I9"/>
    <mergeCell ref="A8:A9"/>
    <mergeCell ref="B6:B9"/>
    <mergeCell ref="C6:C9"/>
    <mergeCell ref="D6:D7"/>
    <mergeCell ref="D8:D9"/>
  </mergeCells>
  <phoneticPr fontId="5"/>
  <pageMargins left="0.7" right="0.7" top="0.75" bottom="0.75" header="0.3" footer="0.3"/>
  <pageSetup paperSize="9" scale="8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【OBLﾘｰｽ】計算表</vt:lpstr>
      <vt:lpstr>【三菱UFJﾘｰｽ】計算表</vt:lpstr>
      <vt:lpstr>【ｵﾘｺ】計算表</vt:lpstr>
      <vt:lpstr>【SFIﾘｰｼﾝｸﾞ】計算表</vt:lpstr>
      <vt:lpstr>★ｵﾘｺ相対表</vt:lpstr>
      <vt:lpstr>【OBLﾘｰｽ】計算表!Print_Area</vt:lpstr>
      <vt:lpstr>【SFIﾘｰｼﾝｸﾞ】計算表!Print_Area</vt:lpstr>
      <vt:lpstr>【ｵﾘｺ】計算表!Print_Area</vt:lpstr>
      <vt:lpstr>【三菱UFJﾘｰｽ】計算表!Print_Area</vt:lpstr>
    </vt:vector>
  </TitlesOfParts>
  <Company>東京総合信用株式会社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usen</dc:creator>
  <cp:lastModifiedBy>小山内　正春</cp:lastModifiedBy>
  <cp:lastPrinted>2016-08-03T08:26:40Z</cp:lastPrinted>
  <dcterms:created xsi:type="dcterms:W3CDTF">2000-09-22T02:38:01Z</dcterms:created>
  <dcterms:modified xsi:type="dcterms:W3CDTF">2019-03-05T06:49:21Z</dcterms:modified>
</cp:coreProperties>
</file>